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ml.chartshape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BuÇalismaKitabi"/>
  <mc:AlternateContent xmlns:mc="http://schemas.openxmlformats.org/markup-compatibility/2006">
    <mc:Choice Requires="x15">
      <x15ac:absPath xmlns:x15ac="http://schemas.microsoft.com/office/spreadsheetml/2010/11/ac" url="C:\Users\Gazi Basın\Desktop\"/>
    </mc:Choice>
  </mc:AlternateContent>
  <bookViews>
    <workbookView xWindow="0" yWindow="0" windowWidth="19200" windowHeight="7060"/>
  </bookViews>
  <sheets>
    <sheet name="### READ ME ###" sheetId="11" r:id="rId1"/>
    <sheet name="CALCULATOR" sheetId="10" r:id="rId2"/>
    <sheet name="Case Study" sheetId="12"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10" l="1"/>
  <c r="K29" i="10" l="1"/>
  <c r="K28" i="10"/>
  <c r="K27" i="10"/>
  <c r="K26" i="10"/>
  <c r="G27" i="10"/>
  <c r="G26" i="10"/>
  <c r="G16" i="10" l="1"/>
  <c r="G20" i="10" l="1"/>
  <c r="K11" i="10" s="1"/>
  <c r="K10" i="10" s="1"/>
  <c r="K7" i="10"/>
</calcChain>
</file>

<file path=xl/sharedStrings.xml><?xml version="1.0" encoding="utf-8"?>
<sst xmlns="http://schemas.openxmlformats.org/spreadsheetml/2006/main" count="141" uniqueCount="97">
  <si>
    <t>m3/h</t>
  </si>
  <si>
    <t>qph/h</t>
  </si>
  <si>
    <t>%</t>
  </si>
  <si>
    <t>1/h</t>
  </si>
  <si>
    <t>m</t>
  </si>
  <si>
    <t>ACH</t>
  </si>
  <si>
    <t>ASHRAE 62.1</t>
  </si>
  <si>
    <t>Restoran</t>
  </si>
  <si>
    <t>Yolcu Bekleme</t>
  </si>
  <si>
    <t>Ofis</t>
  </si>
  <si>
    <t>Sınıf/Derslik</t>
  </si>
  <si>
    <t>AVM</t>
  </si>
  <si>
    <t>Spor Salonu vb.</t>
  </si>
  <si>
    <t>Havaalanı</t>
  </si>
  <si>
    <t>-</t>
  </si>
  <si>
    <t>Var</t>
  </si>
  <si>
    <t>nm</t>
  </si>
  <si>
    <t>Yok</t>
  </si>
  <si>
    <r>
      <t>m</t>
    </r>
    <r>
      <rPr>
        <b/>
        <vertAlign val="superscript"/>
        <sz val="12"/>
        <color theme="1"/>
        <rFont val="Calibri"/>
        <family val="2"/>
        <scheme val="minor"/>
      </rPr>
      <t>2</t>
    </r>
  </si>
  <si>
    <r>
      <t>m</t>
    </r>
    <r>
      <rPr>
        <b/>
        <vertAlign val="superscript"/>
        <sz val="12"/>
        <color theme="1"/>
        <rFont val="Calibri"/>
        <family val="2"/>
        <scheme val="minor"/>
      </rPr>
      <t>3</t>
    </r>
  </si>
  <si>
    <r>
      <t>m</t>
    </r>
    <r>
      <rPr>
        <b/>
        <vertAlign val="superscript"/>
        <sz val="12"/>
        <color theme="1"/>
        <rFont val="Calibri"/>
        <family val="2"/>
        <scheme val="minor"/>
      </rPr>
      <t>3</t>
    </r>
    <r>
      <rPr>
        <b/>
        <sz val="12"/>
        <color theme="1"/>
        <rFont val="Calibri"/>
        <family val="2"/>
        <scheme val="minor"/>
      </rPr>
      <t>/h</t>
    </r>
  </si>
  <si>
    <t>Model</t>
  </si>
  <si>
    <t xml:space="preserve"> </t>
  </si>
  <si>
    <t xml:space="preserve">This study prepared by Assoc. Prof. M. Zeki YILMAZOGLU.
Dr. M. Zeki YILMAZOGLU 
Assoc. Prof. 
Gazi University Faculty of Eng. Dept. of Mechnical Engineering  
zekiyilmazoglu@gazi.edu.tr </t>
  </si>
  <si>
    <t xml:space="preserve">This calculation tool calculates the probability of Covid-19 infection risk at a site using Wells-Riley and modified Wells-Riley equations.
It can be used with citation. Yılmazoğlu M.Z., Covid-19 Infection Risk Calculation Tool, Journal of TTMD, Issue 127, 2020. The web pages in which the tool is available in Gazi University and/or TTMD. </t>
  </si>
  <si>
    <t>Input</t>
  </si>
  <si>
    <t>Probability Percentage</t>
  </si>
  <si>
    <t>Number of New Cases</t>
  </si>
  <si>
    <t>Parameters</t>
  </si>
  <si>
    <t>Parameter Name</t>
  </si>
  <si>
    <t>Unit</t>
  </si>
  <si>
    <t>Value</t>
  </si>
  <si>
    <t>Assumed Values</t>
  </si>
  <si>
    <t>Average Respiration Rate for an Adult</t>
  </si>
  <si>
    <t>Pulmoner Ventilation Rate (p)</t>
  </si>
  <si>
    <t>ml/resp.</t>
  </si>
  <si>
    <t>resp./min.</t>
  </si>
  <si>
    <t>person</t>
  </si>
  <si>
    <t>Number of New Cases (C)</t>
  </si>
  <si>
    <t>Results</t>
  </si>
  <si>
    <t>Spatial Parameters</t>
  </si>
  <si>
    <t>Type</t>
  </si>
  <si>
    <t>Area</t>
  </si>
  <si>
    <t>Height</t>
  </si>
  <si>
    <t>Filtration</t>
  </si>
  <si>
    <r>
      <t>HVAC Operation Fraction (f</t>
    </r>
    <r>
      <rPr>
        <b/>
        <vertAlign val="subscript"/>
        <sz val="12"/>
        <color theme="1"/>
        <rFont val="Calibri"/>
        <family val="2"/>
        <scheme val="minor"/>
      </rPr>
      <t>HVAC</t>
    </r>
    <r>
      <rPr>
        <b/>
        <sz val="12"/>
        <color theme="1"/>
        <rFont val="Calibri"/>
        <family val="2"/>
        <scheme val="minor"/>
      </rPr>
      <t>)  0 ≤ f ≤ 1</t>
    </r>
  </si>
  <si>
    <t>Volume</t>
  </si>
  <si>
    <t>Ventilation Type</t>
  </si>
  <si>
    <t>* The ventilation flow rate for "Mechanical Ventilation" is calculated according to ASHRAE 62.1.</t>
  </si>
  <si>
    <t>CALCULATIONS</t>
  </si>
  <si>
    <t>Accordig to the Modified Wells Riley Equation</t>
  </si>
  <si>
    <t>Infection Dose to Air per Unit Time (q)</t>
  </si>
  <si>
    <t>Volumetric Pulmonary Ventilation Rate per Unit Duration of Susceptible Persons (p)</t>
  </si>
  <si>
    <r>
      <t>Infectious Particle Captured by Filtration (k</t>
    </r>
    <r>
      <rPr>
        <b/>
        <vertAlign val="subscript"/>
        <sz val="12"/>
        <color theme="1"/>
        <rFont val="Calibri"/>
        <family val="2"/>
        <scheme val="minor"/>
      </rPr>
      <t>filtr</t>
    </r>
    <r>
      <rPr>
        <b/>
        <sz val="12"/>
        <color theme="1"/>
        <rFont val="Calibri"/>
        <family val="2"/>
        <scheme val="minor"/>
      </rPr>
      <t>)</t>
    </r>
  </si>
  <si>
    <r>
      <t>Infectious Particle Accumulating on the Surface (k</t>
    </r>
    <r>
      <rPr>
        <b/>
        <vertAlign val="subscript"/>
        <sz val="12"/>
        <color theme="1"/>
        <rFont val="Calibri"/>
        <family val="2"/>
        <scheme val="minor"/>
      </rPr>
      <t>depos</t>
    </r>
    <r>
      <rPr>
        <b/>
        <sz val="12"/>
        <color theme="1"/>
        <rFont val="Calibri"/>
        <family val="2"/>
        <scheme val="minor"/>
      </rPr>
      <t>)</t>
    </r>
  </si>
  <si>
    <t>Exposure time h</t>
  </si>
  <si>
    <t>Risk Percentage %</t>
  </si>
  <si>
    <t>Number of new cases</t>
  </si>
  <si>
    <t>%75 particle capture effciency + 6ACH</t>
  </si>
  <si>
    <t>Without ventilation (infiltration flow rate can be considered)</t>
  </si>
  <si>
    <t>According to the Wells Riley Equation</t>
  </si>
  <si>
    <t>Conference/Meeting</t>
  </si>
  <si>
    <t>Banks or Bank Lobbies</t>
  </si>
  <si>
    <t>General Manufacturing</t>
  </si>
  <si>
    <t>Light Assembly</t>
  </si>
  <si>
    <t>Courtroom</t>
  </si>
  <si>
    <t>Beauty and Nail Salons</t>
  </si>
  <si>
    <t>Supermarket</t>
  </si>
  <si>
    <t>Barbershop</t>
  </si>
  <si>
    <t>Cafeteria/Fast-Food</t>
  </si>
  <si>
    <t>Office</t>
  </si>
  <si>
    <t>Classrooms</t>
  </si>
  <si>
    <t>Restaurants</t>
  </si>
  <si>
    <t>Mall Areas</t>
  </si>
  <si>
    <t>Gym/Sports Area</t>
  </si>
  <si>
    <t>Transportation Waiting</t>
  </si>
  <si>
    <t>Lounge</t>
  </si>
  <si>
    <t>People Outdoor Air Rate</t>
  </si>
  <si>
    <t>Area Outdoor Air Rate</t>
  </si>
  <si>
    <t>Occupancy Category</t>
  </si>
  <si>
    <t>Yes</t>
  </si>
  <si>
    <t>No</t>
  </si>
  <si>
    <t>Infection Dose Per Hour Emitted to Air (q)</t>
  </si>
  <si>
    <t>Exposure Time (t)</t>
  </si>
  <si>
    <t>Number of Infective Occupants (I)</t>
  </si>
  <si>
    <t>Number of Sensitive Occupants to Infection (S)</t>
  </si>
  <si>
    <t>Natural Ventilation</t>
  </si>
  <si>
    <t>Mechanical Ventilation</t>
  </si>
  <si>
    <t>User Defined</t>
  </si>
  <si>
    <t>Ventilation Flow Rate (User Defined)</t>
  </si>
  <si>
    <t>* Ventilation Flow Rate</t>
  </si>
  <si>
    <t>h</t>
  </si>
  <si>
    <r>
      <t>Particle Capture Efficiency (η</t>
    </r>
    <r>
      <rPr>
        <b/>
        <vertAlign val="subscript"/>
        <sz val="12"/>
        <color theme="1"/>
        <rFont val="Calibri"/>
        <family val="2"/>
        <scheme val="minor"/>
      </rPr>
      <t>Filter</t>
    </r>
    <r>
      <rPr>
        <b/>
        <sz val="12"/>
        <color theme="1"/>
        <rFont val="Calibri"/>
        <family val="2"/>
        <scheme val="minor"/>
      </rPr>
      <t>)</t>
    </r>
  </si>
  <si>
    <r>
      <t>Particle Diameter (d</t>
    </r>
    <r>
      <rPr>
        <b/>
        <vertAlign val="subscript"/>
        <sz val="12"/>
        <color theme="1"/>
        <rFont val="Calibri"/>
        <family val="2"/>
        <scheme val="minor"/>
      </rPr>
      <t>part</t>
    </r>
    <r>
      <rPr>
        <b/>
        <sz val="12"/>
        <color theme="1"/>
        <rFont val="Calibri"/>
        <family val="2"/>
        <scheme val="minor"/>
      </rPr>
      <t>)</t>
    </r>
  </si>
  <si>
    <t>Natural ventilation</t>
  </si>
  <si>
    <t xml:space="preserve">Mechanical Ventilation </t>
  </si>
  <si>
    <t>"IMPORTANT NOTE !!
This calculation tool cannot give an exact infection risk result due to uncertainties. However, it enables an approach to be made depending on the variables in the location. The ventilation condition of the space, the number of people in the area, the number of infectious sources, the duration of their stay, the amount of infection dose given to the space per hour were stated as variables. The amount of dose given to the room per hour is stated between 3-300 quanta / h for Covid-19 in some literature. In terms of being an average value, the value of 48 quanta / h was preferred in the calculations. It has been left as input so that it can be changed on demand. Selection of the area type under the space parameters is necessary in order to determine the ventilation flow rate. In the case of mechanical ventilation, the ventilation flow rate is calculated according to ASHRAE 62.1 and is also related to the area and height of the space. Therefore, these parameters are also left as variables. Natural ventilation is given as an option, and the hourly air exchange is calculated as 70% of the volume. In addition, if the ventilation flow rate is known or only as small as the leak (if the windows are closed), the user-defined ventilation flow rate option is also given. The filtration status option determines the Wells-Riley model to be used. The 'Yes' option uses the modified Wells-Riley model and the Wells-Riley model with the 'none' option. If the air handling unit in the area is operated continuously, the operating ratio should be 1. Particle capture efficiency varies according to the filter feature. 99.95% value (as 0.9995) can be entered when using HEPA filter. The percentage of probability and the number of possible new cases are shown under the title of results. The calculations were made by considering the respiratory characteristics of the adult individual. The calculations are statistical values ​​only and the high number of sensitive people in the area will affect the result. In addition, if there is a super emitter at the site, it is inevitable that it will affect the results as the amount of dose delivered to the area per unit time will change. Complete mixing of air is stipulated in ventilation. However, this will create some uncertainties in buildings with high floor spacings where complete mixing cannot occur. Within these limitations, this calculation tool reveals an approach with the condition of MASK, PHYSICAL DISTANCE, HYGIENE and shows the importance of ventilation in the prevention of the epidemic. "Although this calculation tool is a simplified tool, it is not recommended for the use of people who are not competent in ventilation to avoid different interpretations. Any direct or indirect accident or wrong design that may be caused by the use of this calculation tool does not hold responsible persons, institutions, and associations authorized to publish this tool.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</si>
</sst>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quot;L/s.m2&quot;"/>
    <numFmt numFmtId="165" formatCode="0.000"/>
    <numFmt numFmtId="166" formatCode="0.0\ &quot;L/s.person&quot;"/>
  </numFmts>
  <fonts count="15" x14ac:knownFonts="1">
    <font>
      <sz val="12"/>
      <color theme="1"/>
      <name val="Calibri"/>
      <family val="2"/>
      <charset val="162"/>
      <scheme val="minor"/>
    </font>
    <font>
      <sz val="11"/>
      <color theme="1"/>
      <name val="Calibri"/>
      <family val="2"/>
      <scheme val="minor"/>
    </font>
    <font>
      <sz val="10"/>
      <color theme="1"/>
      <name val="Calibri"/>
      <family val="2"/>
      <charset val="162"/>
      <scheme val="minor"/>
    </font>
    <font>
      <sz val="8"/>
      <color theme="1"/>
      <name val="Calibri"/>
      <family val="2"/>
      <charset val="162"/>
      <scheme val="minor"/>
    </font>
    <font>
      <sz val="11"/>
      <color theme="1"/>
      <name val="Calibri"/>
      <family val="2"/>
      <charset val="162"/>
      <scheme val="minor"/>
    </font>
    <font>
      <sz val="20"/>
      <color theme="1"/>
      <name val="Calibri"/>
      <family val="2"/>
      <charset val="162"/>
      <scheme val="minor"/>
    </font>
    <font>
      <sz val="14"/>
      <color theme="1"/>
      <name val="Calibri"/>
      <family val="2"/>
      <charset val="162"/>
      <scheme val="minor"/>
    </font>
    <font>
      <sz val="12"/>
      <color theme="1"/>
      <name val="Calibri"/>
      <family val="2"/>
      <scheme val="minor"/>
    </font>
    <font>
      <b/>
      <sz val="12"/>
      <color theme="1"/>
      <name val="Calibri"/>
      <family val="2"/>
      <scheme val="minor"/>
    </font>
    <font>
      <b/>
      <vertAlign val="superscript"/>
      <sz val="12"/>
      <color theme="1"/>
      <name val="Calibri"/>
      <family val="2"/>
      <scheme val="minor"/>
    </font>
    <font>
      <b/>
      <vertAlign val="subscript"/>
      <sz val="12"/>
      <color theme="1"/>
      <name val="Calibri"/>
      <family val="2"/>
      <scheme val="minor"/>
    </font>
    <font>
      <b/>
      <sz val="16"/>
      <color theme="1"/>
      <name val="Calibri"/>
      <family val="2"/>
      <scheme val="minor"/>
    </font>
    <font>
      <sz val="12"/>
      <color theme="0"/>
      <name val="Calibri"/>
      <family val="2"/>
      <charset val="162"/>
      <scheme val="minor"/>
    </font>
    <font>
      <sz val="9"/>
      <color theme="1"/>
      <name val="Calibri"/>
      <family val="2"/>
      <scheme val="minor"/>
    </font>
    <font>
      <sz val="12"/>
      <color rgb="FFFFFF00"/>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rgb="FF00B050"/>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24994659260841701"/>
        <bgColor indexed="64"/>
      </patternFill>
    </fill>
    <fill>
      <patternFill patternType="solid">
        <fgColor theme="4"/>
        <bgColor indexed="64"/>
      </patternFill>
    </fill>
    <fill>
      <patternFill patternType="solid">
        <fgColor theme="4" tint="0.79998168889431442"/>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auto="1"/>
      </left>
      <right/>
      <top style="thin">
        <color auto="1"/>
      </top>
      <bottom/>
      <diagonal/>
    </border>
    <border>
      <left style="thin">
        <color indexed="64"/>
      </left>
      <right style="thin">
        <color indexed="64"/>
      </right>
      <top/>
      <bottom/>
      <diagonal/>
    </border>
  </borders>
  <cellStyleXfs count="1">
    <xf numFmtId="0" fontId="0" fillId="0" borderId="0"/>
  </cellStyleXfs>
  <cellXfs count="108">
    <xf numFmtId="0" fontId="0" fillId="0" borderId="0" xfId="0"/>
    <xf numFmtId="0" fontId="0" fillId="7" borderId="0" xfId="0" applyFill="1" applyProtection="1"/>
    <xf numFmtId="0" fontId="0" fillId="7" borderId="0" xfId="0" applyFill="1" applyAlignment="1" applyProtection="1">
      <alignment vertical="center"/>
    </xf>
    <xf numFmtId="0" fontId="0" fillId="2" borderId="2" xfId="0" applyFill="1" applyBorder="1" applyProtection="1"/>
    <xf numFmtId="0" fontId="6" fillId="7" borderId="0" xfId="0" applyFont="1" applyFill="1" applyAlignment="1" applyProtection="1">
      <alignment vertical="center"/>
    </xf>
    <xf numFmtId="0" fontId="0" fillId="3" borderId="2" xfId="0" applyFill="1" applyBorder="1" applyProtection="1"/>
    <xf numFmtId="0" fontId="0" fillId="4" borderId="2" xfId="0" applyFill="1" applyBorder="1" applyProtection="1"/>
    <xf numFmtId="0" fontId="0" fillId="7" borderId="0" xfId="0" applyFill="1" applyAlignment="1" applyProtection="1">
      <alignment horizontal="left" vertical="center"/>
    </xf>
    <xf numFmtId="0" fontId="3" fillId="7" borderId="0" xfId="0" applyFont="1" applyFill="1" applyProtection="1"/>
    <xf numFmtId="0" fontId="4" fillId="7" borderId="0" xfId="0" applyFont="1" applyFill="1" applyProtection="1"/>
    <xf numFmtId="0" fontId="5" fillId="7" borderId="0" xfId="0" applyFont="1" applyFill="1" applyBorder="1" applyAlignment="1" applyProtection="1">
      <alignment vertical="center" wrapText="1"/>
    </xf>
    <xf numFmtId="0" fontId="1" fillId="7" borderId="0" xfId="0" applyFont="1" applyFill="1" applyBorder="1" applyAlignment="1" applyProtection="1">
      <alignment horizontal="left" vertical="center" wrapText="1"/>
    </xf>
    <xf numFmtId="0" fontId="1" fillId="7" borderId="0" xfId="0" applyFont="1" applyFill="1" applyBorder="1" applyAlignment="1" applyProtection="1">
      <alignment horizontal="center" vertical="center"/>
    </xf>
    <xf numFmtId="0" fontId="1" fillId="7" borderId="0" xfId="0" applyFont="1" applyFill="1" applyBorder="1" applyAlignment="1" applyProtection="1">
      <alignment horizontal="left" vertical="center"/>
    </xf>
    <xf numFmtId="0" fontId="7" fillId="7" borderId="0" xfId="0" applyFont="1" applyFill="1" applyProtection="1"/>
    <xf numFmtId="164" fontId="0" fillId="8" borderId="1" xfId="0" applyNumberFormat="1" applyFill="1" applyBorder="1" applyAlignment="1" applyProtection="1">
      <alignment horizontal="left" vertical="center"/>
    </xf>
    <xf numFmtId="0" fontId="0" fillId="8" borderId="2" xfId="0" applyFill="1" applyBorder="1" applyProtection="1"/>
    <xf numFmtId="0" fontId="2" fillId="7" borderId="0" xfId="0" applyFont="1" applyFill="1" applyAlignment="1" applyProtection="1">
      <alignment horizontal="right" vertical="center"/>
    </xf>
    <xf numFmtId="0" fontId="7" fillId="7" borderId="0" xfId="0" applyFont="1" applyFill="1" applyBorder="1" applyAlignment="1" applyProtection="1">
      <alignment vertical="center"/>
    </xf>
    <xf numFmtId="0" fontId="7" fillId="7" borderId="0" xfId="0" applyFont="1" applyFill="1" applyBorder="1" applyAlignment="1" applyProtection="1">
      <alignment horizontal="center" vertical="center"/>
    </xf>
    <xf numFmtId="0" fontId="8" fillId="9" borderId="1" xfId="0" applyFont="1" applyFill="1" applyBorder="1" applyAlignment="1" applyProtection="1">
      <alignment horizontal="center"/>
    </xf>
    <xf numFmtId="0" fontId="8" fillId="9" borderId="1" xfId="0" applyFont="1" applyFill="1" applyBorder="1" applyAlignment="1" applyProtection="1">
      <alignment horizontal="center" vertical="center"/>
    </xf>
    <xf numFmtId="0" fontId="8" fillId="10" borderId="1" xfId="0" applyFont="1" applyFill="1" applyBorder="1" applyAlignment="1" applyProtection="1">
      <alignment horizontal="center" vertical="center"/>
    </xf>
    <xf numFmtId="0" fontId="8" fillId="11" borderId="1" xfId="0" applyFont="1" applyFill="1" applyBorder="1" applyAlignment="1" applyProtection="1">
      <alignment horizontal="center" vertical="center"/>
    </xf>
    <xf numFmtId="0" fontId="8" fillId="9" borderId="7" xfId="0" applyFont="1" applyFill="1" applyBorder="1" applyAlignment="1" applyProtection="1">
      <alignment horizontal="left"/>
    </xf>
    <xf numFmtId="0" fontId="8" fillId="9" borderId="8" xfId="0" applyFont="1" applyFill="1" applyBorder="1" applyAlignment="1" applyProtection="1">
      <alignment horizontal="center"/>
    </xf>
    <xf numFmtId="0" fontId="8" fillId="9" borderId="7" xfId="0" applyFont="1" applyFill="1" applyBorder="1" applyAlignment="1" applyProtection="1">
      <alignment horizontal="left" vertical="center" wrapText="1"/>
    </xf>
    <xf numFmtId="0" fontId="8" fillId="9" borderId="9" xfId="0" applyFont="1" applyFill="1" applyBorder="1" applyAlignment="1" applyProtection="1">
      <alignment horizontal="left" vertical="center" wrapText="1"/>
    </xf>
    <xf numFmtId="0" fontId="8" fillId="9" borderId="10" xfId="0" applyFont="1" applyFill="1" applyBorder="1" applyAlignment="1" applyProtection="1">
      <alignment horizontal="center" vertical="center"/>
    </xf>
    <xf numFmtId="0" fontId="8" fillId="10" borderId="7" xfId="0" applyFont="1" applyFill="1" applyBorder="1" applyAlignment="1" applyProtection="1">
      <alignment horizontal="left" vertical="center"/>
    </xf>
    <xf numFmtId="0" fontId="8" fillId="10" borderId="8" xfId="0" applyFont="1" applyFill="1" applyBorder="1" applyAlignment="1" applyProtection="1">
      <alignment horizontal="center" vertical="center"/>
    </xf>
    <xf numFmtId="0" fontId="8" fillId="10" borderId="7" xfId="0" applyFont="1" applyFill="1" applyBorder="1" applyAlignment="1" applyProtection="1">
      <alignment vertical="center"/>
    </xf>
    <xf numFmtId="0" fontId="7" fillId="8" borderId="8" xfId="0" applyFont="1" applyFill="1" applyBorder="1" applyAlignment="1" applyProtection="1">
      <alignment horizontal="left" vertical="center"/>
    </xf>
    <xf numFmtId="0" fontId="8" fillId="10" borderId="9" xfId="0" applyFont="1" applyFill="1" applyBorder="1" applyAlignment="1" applyProtection="1">
      <alignment vertical="center"/>
    </xf>
    <xf numFmtId="0" fontId="8" fillId="10" borderId="10" xfId="0" applyFont="1" applyFill="1" applyBorder="1" applyAlignment="1" applyProtection="1">
      <alignment horizontal="center" vertical="center"/>
    </xf>
    <xf numFmtId="0" fontId="7" fillId="8" borderId="11" xfId="0" applyFont="1" applyFill="1" applyBorder="1" applyAlignment="1" applyProtection="1">
      <alignment horizontal="left" vertical="center"/>
    </xf>
    <xf numFmtId="0" fontId="8" fillId="11" borderId="7" xfId="0" applyFont="1" applyFill="1" applyBorder="1" applyAlignment="1" applyProtection="1">
      <alignment vertical="center"/>
    </xf>
    <xf numFmtId="2" fontId="7" fillId="4" borderId="8" xfId="0" applyNumberFormat="1" applyFont="1" applyFill="1" applyBorder="1" applyAlignment="1" applyProtection="1">
      <alignment horizontal="left" vertical="center"/>
    </xf>
    <xf numFmtId="0" fontId="8" fillId="11" borderId="9" xfId="0" applyFont="1" applyFill="1" applyBorder="1" applyAlignment="1" applyProtection="1">
      <alignment vertical="center"/>
    </xf>
    <xf numFmtId="0" fontId="8" fillId="11" borderId="10" xfId="0" applyFont="1" applyFill="1" applyBorder="1" applyAlignment="1" applyProtection="1">
      <alignment horizontal="center" vertical="center"/>
    </xf>
    <xf numFmtId="2" fontId="0" fillId="3" borderId="11" xfId="0" applyNumberFormat="1" applyFill="1" applyBorder="1" applyAlignment="1" applyProtection="1">
      <alignment horizontal="left" vertical="center"/>
    </xf>
    <xf numFmtId="165" fontId="7" fillId="8" borderId="8" xfId="0" applyNumberFormat="1" applyFont="1" applyFill="1" applyBorder="1" applyAlignment="1" applyProtection="1">
      <alignment horizontal="left" vertical="center"/>
    </xf>
    <xf numFmtId="11" fontId="7" fillId="8" borderId="11" xfId="0" applyNumberFormat="1" applyFont="1" applyFill="1" applyBorder="1" applyAlignment="1" applyProtection="1">
      <alignment horizontal="left" vertical="center"/>
    </xf>
    <xf numFmtId="0" fontId="8" fillId="12" borderId="7" xfId="0" applyFont="1" applyFill="1" applyBorder="1" applyAlignment="1" applyProtection="1">
      <alignment horizontal="left" vertical="center" wrapText="1"/>
    </xf>
    <xf numFmtId="0" fontId="8" fillId="12" borderId="1" xfId="0" applyFont="1" applyFill="1" applyBorder="1" applyAlignment="1" applyProtection="1">
      <alignment horizontal="center" vertical="center"/>
    </xf>
    <xf numFmtId="0" fontId="8" fillId="12" borderId="9" xfId="0" applyFont="1" applyFill="1" applyBorder="1" applyAlignment="1" applyProtection="1">
      <alignment horizontal="left" vertical="center" wrapText="1"/>
    </xf>
    <xf numFmtId="0" fontId="8" fillId="12" borderId="10" xfId="0" applyFont="1" applyFill="1" applyBorder="1" applyAlignment="1" applyProtection="1">
      <alignment horizontal="center" vertical="center"/>
    </xf>
    <xf numFmtId="0" fontId="8" fillId="12" borderId="7" xfId="0" applyFont="1" applyFill="1" applyBorder="1" applyAlignment="1" applyProtection="1">
      <alignment vertical="center" wrapText="1"/>
    </xf>
    <xf numFmtId="0" fontId="8" fillId="12" borderId="9" xfId="0" applyFont="1" applyFill="1" applyBorder="1" applyAlignment="1" applyProtection="1">
      <alignment vertical="center" wrapText="1"/>
    </xf>
    <xf numFmtId="0" fontId="8" fillId="13" borderId="7" xfId="0" applyFont="1" applyFill="1" applyBorder="1" applyAlignment="1" applyProtection="1">
      <alignment horizontal="left" vertical="center" wrapText="1"/>
    </xf>
    <xf numFmtId="0" fontId="8" fillId="13" borderId="1" xfId="0" applyFont="1" applyFill="1" applyBorder="1" applyAlignment="1" applyProtection="1">
      <alignment horizontal="center" vertical="center"/>
    </xf>
    <xf numFmtId="0" fontId="8" fillId="13" borderId="7" xfId="0" applyFont="1" applyFill="1" applyBorder="1" applyAlignment="1" applyProtection="1">
      <alignment vertical="center"/>
    </xf>
    <xf numFmtId="0" fontId="12" fillId="14" borderId="1" xfId="0" applyFont="1" applyFill="1" applyBorder="1" applyAlignment="1" applyProtection="1">
      <alignment horizontal="center" vertical="center"/>
    </xf>
    <xf numFmtId="0" fontId="12" fillId="14" borderId="1" xfId="0" applyFont="1" applyFill="1" applyBorder="1" applyAlignment="1" applyProtection="1">
      <alignment horizontal="center" vertical="center" wrapText="1"/>
    </xf>
    <xf numFmtId="0" fontId="12" fillId="14" borderId="1" xfId="0" applyFont="1" applyFill="1" applyBorder="1" applyAlignment="1" applyProtection="1">
      <alignment horizontal="left" vertical="center"/>
    </xf>
    <xf numFmtId="0" fontId="0" fillId="0" borderId="0" xfId="0" applyAlignment="1">
      <alignment textRotation="90"/>
    </xf>
    <xf numFmtId="0" fontId="8" fillId="13" borderId="19" xfId="0" applyFont="1" applyFill="1" applyBorder="1" applyAlignment="1" applyProtection="1">
      <alignment horizontal="left" vertical="center" wrapText="1"/>
    </xf>
    <xf numFmtId="0" fontId="8" fillId="13" borderId="20" xfId="0" applyFont="1" applyFill="1" applyBorder="1" applyAlignment="1" applyProtection="1">
      <alignment horizontal="center" vertical="center"/>
    </xf>
    <xf numFmtId="0" fontId="8" fillId="13" borderId="25" xfId="0" applyFont="1" applyFill="1" applyBorder="1" applyAlignment="1" applyProtection="1">
      <alignment horizontal="left" vertical="center" wrapText="1"/>
    </xf>
    <xf numFmtId="0" fontId="8" fillId="13" borderId="18" xfId="0" applyFont="1" applyFill="1" applyBorder="1" applyAlignment="1" applyProtection="1">
      <alignment horizontal="center" vertical="center"/>
    </xf>
    <xf numFmtId="0" fontId="7" fillId="2" borderId="8" xfId="0" applyFont="1" applyFill="1" applyBorder="1" applyAlignment="1" applyProtection="1">
      <alignment horizontal="left" vertical="center" wrapText="1"/>
      <protection locked="0"/>
    </xf>
    <xf numFmtId="0" fontId="7" fillId="2" borderId="11" xfId="0" applyFont="1" applyFill="1" applyBorder="1" applyAlignment="1" applyProtection="1">
      <alignment horizontal="left" vertical="center" wrapText="1"/>
      <protection locked="0"/>
    </xf>
    <xf numFmtId="1" fontId="7" fillId="8" borderId="8" xfId="0" applyNumberFormat="1" applyFont="1" applyFill="1" applyBorder="1" applyAlignment="1" applyProtection="1">
      <alignment horizontal="left" vertical="center" wrapText="1"/>
    </xf>
    <xf numFmtId="0" fontId="7" fillId="8" borderId="26" xfId="0" applyFont="1" applyFill="1" applyBorder="1" applyAlignment="1" applyProtection="1">
      <alignment horizontal="left" vertical="center" wrapText="1"/>
    </xf>
    <xf numFmtId="2" fontId="7" fillId="8" borderId="21" xfId="0" applyNumberFormat="1" applyFont="1" applyFill="1" applyBorder="1" applyAlignment="1" applyProtection="1">
      <alignment horizontal="left" vertical="center" wrapText="1"/>
    </xf>
    <xf numFmtId="1" fontId="7" fillId="2" borderId="26" xfId="0" applyNumberFormat="1" applyFont="1" applyFill="1" applyBorder="1" applyAlignment="1" applyProtection="1">
      <alignment horizontal="left" vertical="center" wrapText="1"/>
      <protection locked="0"/>
    </xf>
    <xf numFmtId="0" fontId="0" fillId="7" borderId="0" xfId="0" applyFill="1" applyBorder="1" applyProtection="1"/>
    <xf numFmtId="0" fontId="6" fillId="7" borderId="0" xfId="0" applyFont="1" applyFill="1" applyBorder="1" applyAlignment="1" applyProtection="1">
      <alignment vertical="center"/>
    </xf>
    <xf numFmtId="0" fontId="0" fillId="16" borderId="0" xfId="0" applyFill="1" applyBorder="1" applyProtection="1"/>
    <xf numFmtId="0" fontId="0" fillId="0" borderId="0" xfId="0" applyBorder="1" applyAlignment="1"/>
    <xf numFmtId="0" fontId="4" fillId="0" borderId="0" xfId="0" applyFont="1"/>
    <xf numFmtId="0" fontId="4" fillId="0" borderId="18" xfId="0" applyFont="1" applyBorder="1"/>
    <xf numFmtId="0" fontId="4" fillId="0" borderId="1" xfId="0" applyFont="1" applyBorder="1"/>
    <xf numFmtId="0" fontId="4" fillId="0" borderId="0" xfId="0" applyFont="1" applyBorder="1"/>
    <xf numFmtId="166" fontId="0" fillId="8" borderId="1" xfId="0" applyNumberFormat="1" applyFill="1" applyBorder="1" applyAlignment="1" applyProtection="1">
      <alignment horizontal="left" vertical="center"/>
    </xf>
    <xf numFmtId="0" fontId="14" fillId="15" borderId="27" xfId="0" applyFont="1" applyFill="1" applyBorder="1" applyAlignment="1" applyProtection="1">
      <alignment horizontal="center" vertical="top" wrapText="1"/>
    </xf>
    <xf numFmtId="0" fontId="14" fillId="15" borderId="16" xfId="0" applyFont="1" applyFill="1" applyBorder="1" applyAlignment="1" applyProtection="1">
      <alignment horizontal="center" vertical="top"/>
    </xf>
    <xf numFmtId="0" fontId="14" fillId="15" borderId="17" xfId="0" applyFont="1" applyFill="1" applyBorder="1" applyAlignment="1" applyProtection="1">
      <alignment horizontal="center" vertical="top"/>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xf>
    <xf numFmtId="0" fontId="6" fillId="6" borderId="1" xfId="0" applyFont="1" applyFill="1" applyBorder="1" applyAlignment="1" applyProtection="1">
      <alignment horizontal="center" wrapText="1"/>
    </xf>
    <xf numFmtId="0" fontId="8" fillId="12" borderId="4" xfId="0" applyFont="1" applyFill="1" applyBorder="1" applyAlignment="1" applyProtection="1">
      <alignment horizontal="center" vertical="center"/>
    </xf>
    <xf numFmtId="0" fontId="8" fillId="12" borderId="5" xfId="0" applyFont="1" applyFill="1" applyBorder="1" applyAlignment="1" applyProtection="1">
      <alignment horizontal="center" vertical="center"/>
    </xf>
    <xf numFmtId="0" fontId="8" fillId="12" borderId="6" xfId="0" applyFont="1" applyFill="1" applyBorder="1" applyAlignment="1" applyProtection="1">
      <alignment horizontal="center" vertical="center"/>
    </xf>
    <xf numFmtId="0" fontId="11" fillId="13" borderId="12" xfId="0" applyFont="1" applyFill="1" applyBorder="1" applyAlignment="1" applyProtection="1">
      <alignment horizontal="center" vertical="center" wrapText="1"/>
    </xf>
    <xf numFmtId="0" fontId="11" fillId="13" borderId="13" xfId="0" applyFont="1" applyFill="1" applyBorder="1" applyAlignment="1" applyProtection="1">
      <alignment horizontal="center" vertical="center" wrapText="1"/>
    </xf>
    <xf numFmtId="0" fontId="11" fillId="13" borderId="14" xfId="0" applyFont="1" applyFill="1" applyBorder="1" applyAlignment="1" applyProtection="1">
      <alignment horizontal="center" vertical="center" wrapText="1"/>
    </xf>
    <xf numFmtId="0" fontId="5" fillId="7" borderId="3" xfId="0" applyFont="1" applyFill="1" applyBorder="1" applyAlignment="1" applyProtection="1">
      <alignment horizontal="center" vertical="center" wrapText="1"/>
    </xf>
    <xf numFmtId="0" fontId="12" fillId="14" borderId="1" xfId="0" applyFont="1" applyFill="1" applyBorder="1" applyAlignment="1" applyProtection="1">
      <alignment horizontal="center" vertical="center"/>
    </xf>
    <xf numFmtId="0" fontId="11" fillId="11" borderId="12" xfId="0" applyFont="1" applyFill="1" applyBorder="1" applyAlignment="1" applyProtection="1">
      <alignment horizontal="center" vertical="center"/>
    </xf>
    <xf numFmtId="0" fontId="11" fillId="11" borderId="13" xfId="0" applyFont="1" applyFill="1" applyBorder="1" applyAlignment="1" applyProtection="1">
      <alignment horizontal="center" vertical="center"/>
    </xf>
    <xf numFmtId="0" fontId="11" fillId="11" borderId="14" xfId="0" applyFont="1" applyFill="1" applyBorder="1" applyAlignment="1" applyProtection="1">
      <alignment horizontal="center" vertical="center"/>
    </xf>
    <xf numFmtId="0" fontId="11" fillId="9" borderId="4" xfId="0" applyFont="1" applyFill="1" applyBorder="1" applyAlignment="1" applyProtection="1">
      <alignment horizontal="center" vertical="center"/>
    </xf>
    <xf numFmtId="0" fontId="11" fillId="9" borderId="5" xfId="0" applyFont="1" applyFill="1" applyBorder="1" applyAlignment="1" applyProtection="1">
      <alignment horizontal="center" vertical="center"/>
    </xf>
    <xf numFmtId="0" fontId="11" fillId="9" borderId="6" xfId="0" applyFont="1" applyFill="1" applyBorder="1" applyAlignment="1" applyProtection="1">
      <alignment horizontal="center" vertical="center"/>
    </xf>
    <xf numFmtId="0" fontId="11" fillId="10" borderId="4" xfId="0" applyFont="1" applyFill="1" applyBorder="1" applyAlignment="1" applyProtection="1">
      <alignment horizontal="center" vertical="center"/>
    </xf>
    <xf numFmtId="0" fontId="11" fillId="10" borderId="5" xfId="0" applyFont="1" applyFill="1" applyBorder="1" applyAlignment="1" applyProtection="1">
      <alignment horizontal="center" vertical="center"/>
    </xf>
    <xf numFmtId="0" fontId="11" fillId="10" borderId="6" xfId="0" applyFont="1" applyFill="1" applyBorder="1" applyAlignment="1" applyProtection="1">
      <alignment horizontal="center" vertical="center"/>
    </xf>
    <xf numFmtId="0" fontId="8" fillId="10" borderId="7" xfId="0" applyFont="1" applyFill="1" applyBorder="1" applyAlignment="1" applyProtection="1">
      <alignment horizontal="left" vertical="center" wrapText="1"/>
    </xf>
    <xf numFmtId="0" fontId="13" fillId="0" borderId="22" xfId="0" applyFont="1" applyFill="1" applyBorder="1" applyAlignment="1" applyProtection="1">
      <alignment horizontal="left" vertical="top" wrapText="1"/>
    </xf>
    <xf numFmtId="0" fontId="13" fillId="0" borderId="23" xfId="0" applyFont="1" applyFill="1" applyBorder="1" applyAlignment="1" applyProtection="1">
      <alignment horizontal="left" vertical="top" wrapText="1"/>
    </xf>
    <xf numFmtId="0" fontId="13" fillId="0" borderId="24" xfId="0" applyFont="1" applyFill="1" applyBorder="1" applyAlignment="1" applyProtection="1">
      <alignment horizontal="left" vertical="top" wrapText="1"/>
    </xf>
    <xf numFmtId="0" fontId="4" fillId="0" borderId="20" xfId="0" applyFont="1" applyBorder="1" applyAlignment="1">
      <alignment horizontal="center" textRotation="90"/>
    </xf>
    <xf numFmtId="0" fontId="4" fillId="0" borderId="28" xfId="0" applyFont="1" applyBorder="1" applyAlignment="1">
      <alignment horizontal="center" textRotation="90"/>
    </xf>
    <xf numFmtId="0" fontId="4" fillId="0" borderId="18" xfId="0" applyFont="1" applyBorder="1" applyAlignment="1">
      <alignment horizontal="center" textRotation="90"/>
    </xf>
    <xf numFmtId="0" fontId="4" fillId="17" borderId="15" xfId="0" applyFont="1" applyFill="1" applyBorder="1" applyAlignment="1">
      <alignment horizontal="center"/>
    </xf>
    <xf numFmtId="0" fontId="4" fillId="17" borderId="16" xfId="0" applyFont="1" applyFill="1" applyBorder="1" applyAlignment="1">
      <alignment horizontal="center"/>
    </xf>
    <xf numFmtId="0" fontId="4" fillId="17" borderId="17" xfId="0" applyFont="1" applyFill="1" applyBorder="1" applyAlignment="1">
      <alignment horizontal="center"/>
    </xf>
  </cellXfs>
  <cellStyles count="1">
    <cellStyle name="Normal" xfId="0" builtinId="0"/>
  </cellStyles>
  <dxfs count="5">
    <dxf>
      <font>
        <color theme="7" tint="0.39994506668294322"/>
      </font>
      <fill>
        <patternFill>
          <bgColor theme="7" tint="0.39994506668294322"/>
        </patternFill>
      </fill>
    </dxf>
    <dxf>
      <font>
        <color theme="7" tint="0.39994506668294322"/>
      </font>
      <fill>
        <patternFill>
          <bgColor theme="7" tint="0.39994506668294322"/>
        </patternFill>
      </fill>
      <border>
        <left/>
        <vertical/>
        <horizontal/>
      </border>
    </dxf>
    <dxf>
      <font>
        <color theme="7" tint="0.39994506668294322"/>
      </font>
      <fill>
        <patternFill>
          <bgColor theme="7" tint="0.39994506668294322"/>
        </patternFill>
      </fill>
      <border>
        <left/>
        <vertical/>
        <horizontal/>
      </border>
    </dxf>
    <dxf>
      <font>
        <color theme="8" tint="0.79998168889431442"/>
      </font>
      <fill>
        <patternFill>
          <bgColor theme="8" tint="0.79998168889431442"/>
        </patternFill>
      </fill>
      <border>
        <left/>
        <right/>
        <top/>
        <bottom/>
        <vertical/>
        <horizontal/>
      </border>
    </dxf>
    <dxf>
      <font>
        <color theme="8" tint="0.79998168889431442"/>
      </font>
      <fill>
        <patternFill>
          <bgColor theme="8" tint="0.79998168889431442"/>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Natural Ventilation (Windows open)</a:t>
            </a:r>
            <a:r>
              <a:rPr lang="tr-TR" baseline="0"/>
              <a:t> ACH=0,7 1/h</a:t>
            </a:r>
            <a:endParaRPr lang="tr-T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lineChart>
        <c:grouping val="standard"/>
        <c:varyColors val="0"/>
        <c:ser>
          <c:idx val="0"/>
          <c:order val="0"/>
          <c:tx>
            <c:strRef>
              <c:f>'Case Study'!$D$19</c:f>
              <c:strCache>
                <c:ptCount val="1"/>
                <c:pt idx="0">
                  <c:v>Risk Percentage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'Case Study'!$C$20:$C$29</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'Case Study'!$D$20:$D$29</c:f>
              <c:numCache>
                <c:formatCode>General</c:formatCode>
                <c:ptCount val="10"/>
                <c:pt idx="0">
                  <c:v>2.2000000000000002</c:v>
                </c:pt>
                <c:pt idx="1">
                  <c:v>4.3899999999999997</c:v>
                </c:pt>
                <c:pt idx="2">
                  <c:v>6.51</c:v>
                </c:pt>
                <c:pt idx="3">
                  <c:v>8.59</c:v>
                </c:pt>
                <c:pt idx="4">
                  <c:v>10.62</c:v>
                </c:pt>
                <c:pt idx="5">
                  <c:v>12.61</c:v>
                </c:pt>
                <c:pt idx="6">
                  <c:v>14.45</c:v>
                </c:pt>
                <c:pt idx="7">
                  <c:v>16.440000000000001</c:v>
                </c:pt>
                <c:pt idx="8">
                  <c:v>18.3</c:v>
                </c:pt>
                <c:pt idx="9">
                  <c:v>20.11</c:v>
                </c:pt>
              </c:numCache>
            </c:numRef>
          </c:val>
          <c:smooth val="0"/>
          <c:extLst>
            <c:ext xmlns:c16="http://schemas.microsoft.com/office/drawing/2014/chart" uri="{C3380CC4-5D6E-409C-BE32-E72D297353CC}">
              <c16:uniqueId val="{00000000-EE00-A14E-A396-F77C0697B99E}"/>
            </c:ext>
          </c:extLst>
        </c:ser>
        <c:ser>
          <c:idx val="1"/>
          <c:order val="1"/>
          <c:tx>
            <c:strRef>
              <c:f>'Case Study'!$E$19</c:f>
              <c:strCache>
                <c:ptCount val="1"/>
                <c:pt idx="0">
                  <c:v>Number of new cases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'Case Study'!$C$20:$C$29</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'Case Study'!$E$20:$E$29</c:f>
              <c:numCache>
                <c:formatCode>General</c:formatCode>
                <c:ptCount val="10"/>
                <c:pt idx="0">
                  <c:v>0.67</c:v>
                </c:pt>
                <c:pt idx="1">
                  <c:v>1.32</c:v>
                </c:pt>
                <c:pt idx="2">
                  <c:v>1.95</c:v>
                </c:pt>
                <c:pt idx="3">
                  <c:v>2.58</c:v>
                </c:pt>
                <c:pt idx="4">
                  <c:v>3.19</c:v>
                </c:pt>
                <c:pt idx="5">
                  <c:v>3.78</c:v>
                </c:pt>
                <c:pt idx="6">
                  <c:v>4.3600000000000003</c:v>
                </c:pt>
                <c:pt idx="7">
                  <c:v>4.93</c:v>
                </c:pt>
                <c:pt idx="8">
                  <c:v>5.49</c:v>
                </c:pt>
                <c:pt idx="9">
                  <c:v>6.03</c:v>
                </c:pt>
              </c:numCache>
            </c:numRef>
          </c:val>
          <c:smooth val="0"/>
          <c:extLst>
            <c:ext xmlns:c16="http://schemas.microsoft.com/office/drawing/2014/chart" uri="{C3380CC4-5D6E-409C-BE32-E72D297353CC}">
              <c16:uniqueId val="{00000001-EE00-A14E-A396-F77C0697B99E}"/>
            </c:ext>
          </c:extLst>
        </c:ser>
        <c:dLbls>
          <c:showLegendKey val="0"/>
          <c:showVal val="0"/>
          <c:showCatName val="0"/>
          <c:showSerName val="0"/>
          <c:showPercent val="0"/>
          <c:showBubbleSize val="0"/>
        </c:dLbls>
        <c:marker val="1"/>
        <c:smooth val="0"/>
        <c:axId val="1513847296"/>
        <c:axId val="1513657872"/>
      </c:lineChart>
      <c:catAx>
        <c:axId val="1513847296"/>
        <c:scaling>
          <c:orientation val="minMax"/>
        </c:scaling>
        <c:delete val="0"/>
        <c:axPos val="b"/>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tr-TR" sz="1100" baseline="0"/>
                  <a:t>Exposure time [h]</a:t>
                </a:r>
                <a:endParaRPr lang="tr-TR" sz="1100"/>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13657872"/>
        <c:crosses val="autoZero"/>
        <c:auto val="1"/>
        <c:lblAlgn val="ctr"/>
        <c:lblOffset val="100"/>
        <c:noMultiLvlLbl val="0"/>
      </c:catAx>
      <c:valAx>
        <c:axId val="15136578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r>
                  <a:rPr lang="tr-TR" sz="1050"/>
                  <a:t>Risk percentage and number of new cases </a:t>
                </a:r>
              </a:p>
            </c:rich>
          </c:tx>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a:solidFill>
              <a:schemeClr val="accent1"/>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13847296"/>
        <c:crosses val="autoZero"/>
        <c:crossBetween val="between"/>
      </c:valAx>
      <c:spPr>
        <a:noFill/>
        <a:ln>
          <a:noFill/>
        </a:ln>
        <a:effectLst/>
      </c:spPr>
    </c:plotArea>
    <c:legend>
      <c:legendPos val="b"/>
      <c:layout>
        <c:manualLayout>
          <c:xMode val="edge"/>
          <c:yMode val="edge"/>
          <c:x val="0.1554423504687564"/>
          <c:y val="0.29188954805306871"/>
          <c:w val="0.44426120360454058"/>
          <c:h val="5.1210225434149506E-2"/>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Mechanical ventilation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lineChart>
        <c:grouping val="standard"/>
        <c:varyColors val="0"/>
        <c:ser>
          <c:idx val="0"/>
          <c:order val="0"/>
          <c:tx>
            <c:strRef>
              <c:f>'Case Study'!$D$35</c:f>
              <c:strCache>
                <c:ptCount val="1"/>
                <c:pt idx="0">
                  <c:v>Risk Percentage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'Case Study'!$C$36:$C$45</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'Case Study'!$D$36:$D$45</c:f>
              <c:numCache>
                <c:formatCode>General</c:formatCode>
                <c:ptCount val="10"/>
                <c:pt idx="0">
                  <c:v>1.28</c:v>
                </c:pt>
                <c:pt idx="1">
                  <c:v>2.5299999999999998</c:v>
                </c:pt>
                <c:pt idx="2">
                  <c:v>3.78</c:v>
                </c:pt>
                <c:pt idx="3">
                  <c:v>5</c:v>
                </c:pt>
                <c:pt idx="4">
                  <c:v>6.21</c:v>
                </c:pt>
                <c:pt idx="5">
                  <c:v>7.41</c:v>
                </c:pt>
                <c:pt idx="6">
                  <c:v>8.59</c:v>
                </c:pt>
                <c:pt idx="7">
                  <c:v>9.76</c:v>
                </c:pt>
                <c:pt idx="8">
                  <c:v>10.91</c:v>
                </c:pt>
                <c:pt idx="9">
                  <c:v>12.04</c:v>
                </c:pt>
              </c:numCache>
            </c:numRef>
          </c:val>
          <c:smooth val="0"/>
          <c:extLst>
            <c:ext xmlns:c16="http://schemas.microsoft.com/office/drawing/2014/chart" uri="{C3380CC4-5D6E-409C-BE32-E72D297353CC}">
              <c16:uniqueId val="{00000000-E878-AF45-8517-52A5815543D5}"/>
            </c:ext>
          </c:extLst>
        </c:ser>
        <c:ser>
          <c:idx val="1"/>
          <c:order val="1"/>
          <c:tx>
            <c:strRef>
              <c:f>'Case Study'!$E$35</c:f>
              <c:strCache>
                <c:ptCount val="1"/>
                <c:pt idx="0">
                  <c:v>Number of new cases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'Case Study'!$C$36:$C$45</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'Case Study'!$E$36:$E$45</c:f>
              <c:numCache>
                <c:formatCode>General</c:formatCode>
                <c:ptCount val="10"/>
                <c:pt idx="0">
                  <c:v>0.38</c:v>
                </c:pt>
                <c:pt idx="1">
                  <c:v>0.76</c:v>
                </c:pt>
                <c:pt idx="2">
                  <c:v>1.1299999999999999</c:v>
                </c:pt>
                <c:pt idx="3">
                  <c:v>1.5</c:v>
                </c:pt>
                <c:pt idx="4">
                  <c:v>1.86</c:v>
                </c:pt>
                <c:pt idx="5">
                  <c:v>2.2200000000000002</c:v>
                </c:pt>
                <c:pt idx="6">
                  <c:v>2.58</c:v>
                </c:pt>
                <c:pt idx="7">
                  <c:v>2.93</c:v>
                </c:pt>
                <c:pt idx="8">
                  <c:v>3.27</c:v>
                </c:pt>
                <c:pt idx="9">
                  <c:v>3.61</c:v>
                </c:pt>
              </c:numCache>
            </c:numRef>
          </c:val>
          <c:smooth val="0"/>
          <c:extLst>
            <c:ext xmlns:c16="http://schemas.microsoft.com/office/drawing/2014/chart" uri="{C3380CC4-5D6E-409C-BE32-E72D297353CC}">
              <c16:uniqueId val="{00000001-E878-AF45-8517-52A5815543D5}"/>
            </c:ext>
          </c:extLst>
        </c:ser>
        <c:dLbls>
          <c:showLegendKey val="0"/>
          <c:showVal val="0"/>
          <c:showCatName val="0"/>
          <c:showSerName val="0"/>
          <c:showPercent val="0"/>
          <c:showBubbleSize val="0"/>
        </c:dLbls>
        <c:marker val="1"/>
        <c:smooth val="0"/>
        <c:axId val="1513889792"/>
        <c:axId val="1563355824"/>
      </c:lineChart>
      <c:catAx>
        <c:axId val="1513889792"/>
        <c:scaling>
          <c:orientation val="minMax"/>
        </c:scaling>
        <c:delete val="0"/>
        <c:axPos val="b"/>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tr-TR" sz="1100" baseline="0"/>
                  <a:t>Exposure Time [h] </a:t>
                </a:r>
                <a:endParaRPr lang="tr-TR" sz="1100"/>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63355824"/>
        <c:crosses val="autoZero"/>
        <c:auto val="1"/>
        <c:lblAlgn val="ctr"/>
        <c:lblOffset val="100"/>
        <c:noMultiLvlLbl val="0"/>
      </c:catAx>
      <c:valAx>
        <c:axId val="15633558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tr-TR" sz="1100"/>
                  <a:t>Risk percentage and number of new cases</a:t>
                </a:r>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a:solidFill>
              <a:schemeClr val="accent1"/>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13889792"/>
        <c:crosses val="autoZero"/>
        <c:crossBetween val="between"/>
      </c:valAx>
      <c:spPr>
        <a:noFill/>
        <a:ln>
          <a:noFill/>
        </a:ln>
        <a:effectLst/>
      </c:spPr>
    </c:plotArea>
    <c:legend>
      <c:legendPos val="b"/>
      <c:layout>
        <c:manualLayout>
          <c:xMode val="edge"/>
          <c:yMode val="edge"/>
          <c:x val="0.14217515559926341"/>
          <c:y val="0.32212149092776443"/>
          <c:w val="0.40716345850081154"/>
          <c:h val="5.0792750770284154E-2"/>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Without</a:t>
            </a:r>
            <a:r>
              <a:rPr lang="tr-TR" baseline="0"/>
              <a:t> ventilation (infiltration only) ACH = 0,4 1/h</a:t>
            </a:r>
            <a:r>
              <a:rPr lang="tr-TR"/>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lineChart>
        <c:grouping val="standard"/>
        <c:varyColors val="0"/>
        <c:ser>
          <c:idx val="0"/>
          <c:order val="0"/>
          <c:tx>
            <c:strRef>
              <c:f>'Case Study'!$D$3</c:f>
              <c:strCache>
                <c:ptCount val="1"/>
                <c:pt idx="0">
                  <c:v>Risk Percentage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'Case Study'!$C$4:$C$13</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'Case Study'!$D$4:$D$13</c:f>
              <c:numCache>
                <c:formatCode>General</c:formatCode>
                <c:ptCount val="10"/>
                <c:pt idx="0">
                  <c:v>31.89</c:v>
                </c:pt>
                <c:pt idx="1">
                  <c:v>53.61</c:v>
                </c:pt>
                <c:pt idx="2">
                  <c:v>68.400000000000006</c:v>
                </c:pt>
                <c:pt idx="3">
                  <c:v>78.48</c:v>
                </c:pt>
                <c:pt idx="4">
                  <c:v>85.34</c:v>
                </c:pt>
                <c:pt idx="5">
                  <c:v>90</c:v>
                </c:pt>
                <c:pt idx="6">
                  <c:v>93.2</c:v>
                </c:pt>
                <c:pt idx="7">
                  <c:v>95.37</c:v>
                </c:pt>
                <c:pt idx="8">
                  <c:v>96.04</c:v>
                </c:pt>
                <c:pt idx="9">
                  <c:v>97.85</c:v>
                </c:pt>
              </c:numCache>
            </c:numRef>
          </c:val>
          <c:smooth val="0"/>
          <c:extLst>
            <c:ext xmlns:c16="http://schemas.microsoft.com/office/drawing/2014/chart" uri="{C3380CC4-5D6E-409C-BE32-E72D297353CC}">
              <c16:uniqueId val="{00000000-B619-5D41-B852-0CB4E03C1018}"/>
            </c:ext>
          </c:extLst>
        </c:ser>
        <c:ser>
          <c:idx val="1"/>
          <c:order val="1"/>
          <c:tx>
            <c:strRef>
              <c:f>'Case Study'!$E$3</c:f>
              <c:strCache>
                <c:ptCount val="1"/>
                <c:pt idx="0">
                  <c:v>Number of new cases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'Case Study'!$C$4:$C$13</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'Case Study'!$E$4:$E$13</c:f>
              <c:numCache>
                <c:formatCode>General</c:formatCode>
                <c:ptCount val="10"/>
                <c:pt idx="0">
                  <c:v>9.57</c:v>
                </c:pt>
                <c:pt idx="1">
                  <c:v>16.079999999999998</c:v>
                </c:pt>
                <c:pt idx="2">
                  <c:v>20.57</c:v>
                </c:pt>
                <c:pt idx="3">
                  <c:v>23.54</c:v>
                </c:pt>
                <c:pt idx="4">
                  <c:v>25.6</c:v>
                </c:pt>
                <c:pt idx="5">
                  <c:v>27</c:v>
                </c:pt>
                <c:pt idx="6">
                  <c:v>27.96</c:v>
                </c:pt>
                <c:pt idx="7">
                  <c:v>28.61</c:v>
                </c:pt>
                <c:pt idx="8">
                  <c:v>29.05</c:v>
                </c:pt>
                <c:pt idx="9">
                  <c:v>29.36</c:v>
                </c:pt>
              </c:numCache>
            </c:numRef>
          </c:val>
          <c:smooth val="0"/>
          <c:extLst>
            <c:ext xmlns:c16="http://schemas.microsoft.com/office/drawing/2014/chart" uri="{C3380CC4-5D6E-409C-BE32-E72D297353CC}">
              <c16:uniqueId val="{00000001-B619-5D41-B852-0CB4E03C1018}"/>
            </c:ext>
          </c:extLst>
        </c:ser>
        <c:dLbls>
          <c:showLegendKey val="0"/>
          <c:showVal val="0"/>
          <c:showCatName val="0"/>
          <c:showSerName val="0"/>
          <c:showPercent val="0"/>
          <c:showBubbleSize val="0"/>
        </c:dLbls>
        <c:marker val="1"/>
        <c:smooth val="0"/>
        <c:axId val="1358193727"/>
        <c:axId val="1362259439"/>
      </c:lineChart>
      <c:catAx>
        <c:axId val="135819372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tr-TR"/>
                  <a:t>Exposure Time</a:t>
                </a:r>
                <a:r>
                  <a:rPr lang="tr-TR" baseline="0"/>
                  <a:t> [h]</a:t>
                </a:r>
                <a:endParaRPr lang="tr-T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crossAx val="1362259439"/>
        <c:crosses val="autoZero"/>
        <c:auto val="1"/>
        <c:lblAlgn val="ctr"/>
        <c:lblOffset val="100"/>
        <c:noMultiLvlLbl val="0"/>
      </c:catAx>
      <c:valAx>
        <c:axId val="1362259439"/>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tr-TR"/>
                  <a:t>Risk percentage</a:t>
                </a:r>
                <a:r>
                  <a:rPr lang="tr-TR" baseline="0"/>
                  <a:t> and number of new cases</a:t>
                </a:r>
                <a:endParaRPr lang="tr-T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crossAx val="1358193727"/>
        <c:crosses val="autoZero"/>
        <c:crossBetween val="between"/>
      </c:valAx>
      <c:spPr>
        <a:noFill/>
        <a:ln>
          <a:noFill/>
        </a:ln>
        <a:effectLst/>
      </c:spPr>
    </c:plotArea>
    <c:legend>
      <c:legendPos val="b"/>
      <c:layout>
        <c:manualLayout>
          <c:xMode val="edge"/>
          <c:yMode val="edge"/>
          <c:x val="0.56007296710172749"/>
          <c:y val="0.26379644894042897"/>
          <c:w val="0.35969232840087423"/>
          <c:h val="4.40293306992789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10</xdr:col>
      <xdr:colOff>98522</xdr:colOff>
      <xdr:row>9</xdr:row>
      <xdr:rowOff>119689</xdr:rowOff>
    </xdr:from>
    <xdr:to>
      <xdr:col>10</xdr:col>
      <xdr:colOff>1180467</xdr:colOff>
      <xdr:row>13</xdr:row>
      <xdr:rowOff>99023</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98789" y="2930622"/>
          <a:ext cx="1081945"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281817</xdr:colOff>
      <xdr:row>14</xdr:row>
      <xdr:rowOff>61280</xdr:rowOff>
    </xdr:from>
    <xdr:to>
      <xdr:col>23</xdr:col>
      <xdr:colOff>584602</xdr:colOff>
      <xdr:row>38</xdr:row>
      <xdr:rowOff>120952</xdr:rowOff>
    </xdr:to>
    <xdr:graphicFrame macro="">
      <xdr:nvGraphicFramePr>
        <xdr:cNvPr id="3" name="Grafik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572607</xdr:colOff>
      <xdr:row>28</xdr:row>
      <xdr:rowOff>23182</xdr:rowOff>
    </xdr:from>
    <xdr:to>
      <xdr:col>14</xdr:col>
      <xdr:colOff>100794</xdr:colOff>
      <xdr:row>51</xdr:row>
      <xdr:rowOff>0</xdr:rowOff>
    </xdr:to>
    <xdr:graphicFrame macro="">
      <xdr:nvGraphicFramePr>
        <xdr:cNvPr id="6" name="Grafik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707571</xdr:colOff>
      <xdr:row>0</xdr:row>
      <xdr:rowOff>150383</xdr:rowOff>
    </xdr:from>
    <xdr:to>
      <xdr:col>14</xdr:col>
      <xdr:colOff>60475</xdr:colOff>
      <xdr:row>24</xdr:row>
      <xdr:rowOff>141111</xdr:rowOff>
    </xdr:to>
    <xdr:graphicFrame macro="">
      <xdr:nvGraphicFramePr>
        <xdr:cNvPr id="2" name="Grafik 1">
          <a:extLst>
            <a:ext uri="{FF2B5EF4-FFF2-40B4-BE49-F238E27FC236}">
              <a16:creationId xmlns:a16="http://schemas.microsoft.com/office/drawing/2014/main" id="{31917277-C41C-E84D-862D-DA8B611503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184654</xdr:colOff>
      <xdr:row>9</xdr:row>
      <xdr:rowOff>43341</xdr:rowOff>
    </xdr:from>
    <xdr:to>
      <xdr:col>12</xdr:col>
      <xdr:colOff>285648</xdr:colOff>
      <xdr:row>11</xdr:row>
      <xdr:rowOff>119542</xdr:rowOff>
    </xdr:to>
    <xdr:sp macro="" textlink="">
      <xdr:nvSpPr>
        <xdr:cNvPr id="4" name="Metin kutusu 3">
          <a:extLst>
            <a:ext uri="{FF2B5EF4-FFF2-40B4-BE49-F238E27FC236}">
              <a16:creationId xmlns:a16="http://schemas.microsoft.com/office/drawing/2014/main" id="{00000000-0008-0000-0200-000004000000}"/>
            </a:ext>
          </a:extLst>
        </xdr:cNvPr>
        <xdr:cNvSpPr txBox="1"/>
      </xdr:nvSpPr>
      <xdr:spPr>
        <a:xfrm>
          <a:off x="8994019" y="1857627"/>
          <a:ext cx="2741788" cy="479375"/>
        </a:xfrm>
        <a:prstGeom prst="rect">
          <a:avLst/>
        </a:prstGeom>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tr-TR" sz="1100"/>
            <a:t>Area 35 m2, height</a:t>
          </a:r>
          <a:r>
            <a:rPr lang="tr-TR" sz="1100" baseline="0"/>
            <a:t> 2,6 m without ventilation  number of people 30 </a:t>
          </a:r>
          <a:endParaRPr lang="tr-TR" sz="1100"/>
        </a:p>
      </xdr:txBody>
    </xdr:sp>
    <xdr:clientData/>
  </xdr:twoCellAnchor>
</xdr:wsDr>
</file>

<file path=xl/drawings/drawing3.xml><?xml version="1.0" encoding="utf-8"?>
<c:userShapes xmlns:c="http://schemas.openxmlformats.org/drawingml/2006/chart">
  <cdr:relSizeAnchor xmlns:cdr="http://schemas.openxmlformats.org/drawingml/2006/chartDrawing">
    <cdr:from>
      <cdr:x>0.06422</cdr:x>
      <cdr:y>0.12281</cdr:y>
    </cdr:from>
    <cdr:to>
      <cdr:x>0.44546</cdr:x>
      <cdr:y>0.22515</cdr:y>
    </cdr:to>
    <cdr:sp macro="" textlink="">
      <cdr:nvSpPr>
        <cdr:cNvPr id="2" name="Metin kutusu 1">
          <a:extLst xmlns:a="http://schemas.openxmlformats.org/drawingml/2006/main">
            <a:ext uri="{FF2B5EF4-FFF2-40B4-BE49-F238E27FC236}">
              <a16:creationId xmlns:a16="http://schemas.microsoft.com/office/drawing/2014/main" id="{9A83EAC2-5F4C-6247-B511-924BBB80493E}"/>
            </a:ext>
          </a:extLst>
        </cdr:cNvPr>
        <cdr:cNvSpPr txBox="1"/>
      </cdr:nvSpPr>
      <cdr:spPr>
        <a:xfrm xmlns:a="http://schemas.openxmlformats.org/drawingml/2006/main">
          <a:off x="400050" y="533400"/>
          <a:ext cx="2374900" cy="444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tr-TR" sz="1100"/>
        </a:p>
      </cdr:txBody>
    </cdr:sp>
  </cdr:relSizeAnchor>
  <cdr:relSizeAnchor xmlns:cdr="http://schemas.openxmlformats.org/drawingml/2006/chartDrawing">
    <cdr:from>
      <cdr:x>0.10819</cdr:x>
      <cdr:y>0.12743</cdr:y>
    </cdr:from>
    <cdr:to>
      <cdr:x>0.57142</cdr:x>
      <cdr:y>0.21526</cdr:y>
    </cdr:to>
    <cdr:sp macro="" textlink="">
      <cdr:nvSpPr>
        <cdr:cNvPr id="3" name="Metin kutusu 3">
          <a:extLst xmlns:a="http://schemas.openxmlformats.org/drawingml/2006/main">
            <a:ext uri="{FF2B5EF4-FFF2-40B4-BE49-F238E27FC236}">
              <a16:creationId xmlns:a16="http://schemas.microsoft.com/office/drawing/2014/main" id="{00000000-0008-0000-0200-000004000000}"/>
            </a:ext>
          </a:extLst>
        </cdr:cNvPr>
        <cdr:cNvSpPr txBox="1"/>
      </cdr:nvSpPr>
      <cdr:spPr>
        <a:xfrm xmlns:a="http://schemas.openxmlformats.org/drawingml/2006/main">
          <a:off x="857165" y="629055"/>
          <a:ext cx="3670083" cy="433570"/>
        </a:xfrm>
        <a:prstGeom xmlns:a="http://schemas.openxmlformats.org/drawingml/2006/main" prst="rect">
          <a:avLst/>
        </a:prstGeom>
        <a:ln xmlns:a="http://schemas.openxmlformats.org/drawingml/2006/main"/>
      </cdr:spPr>
      <cdr:style>
        <a:lnRef xmlns:a="http://schemas.openxmlformats.org/drawingml/2006/main" idx="2">
          <a:schemeClr val="accent1"/>
        </a:lnRef>
        <a:fillRef xmlns:a="http://schemas.openxmlformats.org/drawingml/2006/main" idx="1">
          <a:schemeClr val="lt1"/>
        </a:fillRef>
        <a:effectRef xmlns:a="http://schemas.openxmlformats.org/drawingml/2006/main" idx="0">
          <a:schemeClr val="accent1"/>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tr-TR" sz="1100"/>
            <a:t>Area 35 m2, height</a:t>
          </a:r>
          <a:r>
            <a:rPr lang="tr-TR" sz="1100" baseline="0"/>
            <a:t> 2,6 m ventilation (natural ACH=0,7 1/h) number of people 30 </a:t>
          </a:r>
          <a:endParaRPr lang="tr-TR" sz="1100"/>
        </a:p>
      </cdr:txBody>
    </cdr:sp>
  </cdr:relSizeAnchor>
</c:userShapes>
</file>

<file path=xl/drawings/drawing4.xml><?xml version="1.0" encoding="utf-8"?>
<c:userShapes xmlns:c="http://schemas.openxmlformats.org/drawingml/2006/chart">
  <cdr:relSizeAnchor xmlns:cdr="http://schemas.openxmlformats.org/drawingml/2006/chartDrawing">
    <cdr:from>
      <cdr:x>0.11464</cdr:x>
      <cdr:y>0.13836</cdr:y>
    </cdr:from>
    <cdr:to>
      <cdr:x>0.56704</cdr:x>
      <cdr:y>0.25786</cdr:y>
    </cdr:to>
    <cdr:sp macro="" textlink="">
      <cdr:nvSpPr>
        <cdr:cNvPr id="4" name="Metin kutusu 3">
          <a:extLst xmlns:a="http://schemas.openxmlformats.org/drawingml/2006/main">
            <a:ext uri="{FF2B5EF4-FFF2-40B4-BE49-F238E27FC236}">
              <a16:creationId xmlns:a16="http://schemas.microsoft.com/office/drawing/2014/main" id="{BF6ECF95-EA19-E247-815E-6ECE272B9D45}"/>
            </a:ext>
          </a:extLst>
        </cdr:cNvPr>
        <cdr:cNvSpPr txBox="1"/>
      </cdr:nvSpPr>
      <cdr:spPr>
        <a:xfrm xmlns:a="http://schemas.openxmlformats.org/drawingml/2006/main">
          <a:off x="711200" y="558800"/>
          <a:ext cx="2806700" cy="482600"/>
        </a:xfrm>
        <a:prstGeom xmlns:a="http://schemas.openxmlformats.org/drawingml/2006/main" prst="rect">
          <a:avLst/>
        </a:prstGeom>
        <a:ln xmlns:a="http://schemas.openxmlformats.org/drawingml/2006/main"/>
      </cdr:spPr>
      <cdr:style>
        <a:lnRef xmlns:a="http://schemas.openxmlformats.org/drawingml/2006/main" idx="2">
          <a:schemeClr val="accent1"/>
        </a:lnRef>
        <a:fillRef xmlns:a="http://schemas.openxmlformats.org/drawingml/2006/main" idx="1">
          <a:schemeClr val="lt1"/>
        </a:fillRef>
        <a:effectRef xmlns:a="http://schemas.openxmlformats.org/drawingml/2006/main" idx="0">
          <a:schemeClr val="accent1"/>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tr-TR" sz="1100"/>
            <a:t>Area 35 m2,</a:t>
          </a:r>
          <a:r>
            <a:rPr lang="tr-TR" sz="1100" baseline="0"/>
            <a:t> height 2,6 m mechanical ventilation   number of people 30 </a:t>
          </a:r>
          <a:endParaRPr lang="tr-TR" sz="1100"/>
        </a:p>
      </cdr:txBody>
    </cdr:sp>
  </cdr:relSizeAnchor>
</c:userShape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A1:L34"/>
  <sheetViews>
    <sheetView tabSelected="1" zoomScale="75" zoomScaleNormal="85" workbookViewId="0">
      <selection activeCell="N16" sqref="N16"/>
    </sheetView>
  </sheetViews>
  <sheetFormatPr defaultColWidth="9" defaultRowHeight="15.5" x14ac:dyDescent="0.35"/>
  <cols>
    <col min="1" max="1" width="7.33203125" style="1" customWidth="1"/>
    <col min="2" max="2" width="4.5" style="1" customWidth="1"/>
    <col min="3" max="3" width="14.6640625" style="1" customWidth="1"/>
    <col min="4" max="4" width="9" style="1"/>
    <col min="5" max="5" width="37.6640625" style="1" customWidth="1"/>
    <col min="6" max="6" width="5.83203125" style="1" bestFit="1" customWidth="1"/>
    <col min="7" max="7" width="9" style="1"/>
    <col min="8" max="8" width="4.6640625" style="1" customWidth="1"/>
    <col min="9" max="9" width="37.6640625" style="2" customWidth="1"/>
    <col min="10" max="10" width="8.33203125" style="2" customWidth="1"/>
    <col min="11" max="11" width="24.6640625" style="2" bestFit="1" customWidth="1"/>
    <col min="12" max="12" width="14.6640625" style="1" customWidth="1"/>
    <col min="13" max="13" width="13.83203125" style="1" customWidth="1"/>
    <col min="14" max="15" width="14.6640625" style="1" customWidth="1"/>
    <col min="16" max="16384" width="9" style="1"/>
  </cols>
  <sheetData>
    <row r="1" spans="3:12" ht="38" customHeight="1" x14ac:dyDescent="0.35">
      <c r="E1" s="2"/>
      <c r="F1" s="2"/>
      <c r="G1" s="2"/>
      <c r="H1" s="2"/>
    </row>
    <row r="2" spans="3:12" x14ac:dyDescent="0.35">
      <c r="C2" s="78" t="s">
        <v>24</v>
      </c>
      <c r="D2" s="79"/>
      <c r="E2" s="79"/>
      <c r="F2" s="79"/>
      <c r="G2" s="79"/>
      <c r="H2" s="79"/>
      <c r="I2" s="79"/>
      <c r="J2" s="79"/>
      <c r="K2" s="79"/>
      <c r="L2" s="79"/>
    </row>
    <row r="3" spans="3:12" x14ac:dyDescent="0.35">
      <c r="C3" s="79"/>
      <c r="D3" s="79"/>
      <c r="E3" s="79"/>
      <c r="F3" s="79"/>
      <c r="G3" s="79"/>
      <c r="H3" s="79"/>
      <c r="I3" s="79"/>
      <c r="J3" s="79"/>
      <c r="K3" s="79"/>
      <c r="L3" s="79"/>
    </row>
    <row r="4" spans="3:12" x14ac:dyDescent="0.35">
      <c r="C4" s="79"/>
      <c r="D4" s="79"/>
      <c r="E4" s="79"/>
      <c r="F4" s="79"/>
      <c r="G4" s="79"/>
      <c r="H4" s="79"/>
      <c r="I4" s="79"/>
      <c r="J4" s="79"/>
      <c r="K4" s="79"/>
      <c r="L4" s="79"/>
    </row>
    <row r="5" spans="3:12" x14ac:dyDescent="0.35">
      <c r="C5" s="79"/>
      <c r="D5" s="79"/>
      <c r="E5" s="79"/>
      <c r="F5" s="79"/>
      <c r="G5" s="79"/>
      <c r="H5" s="79"/>
      <c r="I5" s="79"/>
      <c r="J5" s="79"/>
      <c r="K5" s="79"/>
      <c r="L5" s="79"/>
    </row>
    <row r="6" spans="3:12" x14ac:dyDescent="0.35">
      <c r="C6" s="79"/>
      <c r="D6" s="79"/>
      <c r="E6" s="79"/>
      <c r="F6" s="79"/>
      <c r="G6" s="79"/>
      <c r="H6" s="79"/>
      <c r="I6" s="79"/>
      <c r="J6" s="79"/>
      <c r="K6" s="79"/>
      <c r="L6" s="79"/>
    </row>
    <row r="7" spans="3:12" x14ac:dyDescent="0.35">
      <c r="C7" s="79"/>
      <c r="D7" s="79"/>
      <c r="E7" s="79"/>
      <c r="F7" s="79"/>
      <c r="G7" s="79"/>
      <c r="H7" s="79"/>
      <c r="I7" s="79"/>
      <c r="J7" s="79"/>
      <c r="K7" s="79"/>
      <c r="L7" s="79"/>
    </row>
    <row r="8" spans="3:12" x14ac:dyDescent="0.35">
      <c r="C8" s="79"/>
      <c r="D8" s="79"/>
      <c r="E8" s="79"/>
      <c r="F8" s="79"/>
      <c r="G8" s="79"/>
      <c r="H8" s="79"/>
      <c r="I8" s="79"/>
      <c r="J8" s="79"/>
      <c r="K8" s="79"/>
      <c r="L8" s="79"/>
    </row>
    <row r="9" spans="3:12" x14ac:dyDescent="0.35">
      <c r="C9" s="1" t="s">
        <v>22</v>
      </c>
    </row>
    <row r="10" spans="3:12" ht="23" customHeight="1" x14ac:dyDescent="0.35">
      <c r="D10" s="80" t="s">
        <v>23</v>
      </c>
      <c r="E10" s="80"/>
      <c r="F10" s="80"/>
      <c r="G10" s="80"/>
      <c r="H10" s="80"/>
      <c r="I10" s="80"/>
      <c r="J10" s="80"/>
      <c r="K10" s="80"/>
    </row>
    <row r="11" spans="3:12" ht="32" customHeight="1" x14ac:dyDescent="0.35">
      <c r="D11" s="80"/>
      <c r="E11" s="80"/>
      <c r="F11" s="80"/>
      <c r="G11" s="80"/>
      <c r="H11" s="80"/>
      <c r="I11" s="80"/>
      <c r="J11" s="80"/>
      <c r="K11" s="80"/>
    </row>
    <row r="12" spans="3:12" x14ac:dyDescent="0.35">
      <c r="D12" s="80"/>
      <c r="E12" s="80"/>
      <c r="F12" s="80"/>
      <c r="G12" s="80"/>
      <c r="H12" s="80"/>
      <c r="I12" s="80"/>
      <c r="J12" s="80"/>
      <c r="K12" s="80"/>
    </row>
    <row r="13" spans="3:12" x14ac:dyDescent="0.35">
      <c r="D13" s="80"/>
      <c r="E13" s="80"/>
      <c r="F13" s="80"/>
      <c r="G13" s="80"/>
      <c r="H13" s="80"/>
      <c r="I13" s="80"/>
      <c r="J13" s="80"/>
      <c r="K13" s="80"/>
    </row>
    <row r="14" spans="3:12" x14ac:dyDescent="0.35">
      <c r="D14" s="80"/>
      <c r="E14" s="80"/>
      <c r="F14" s="80"/>
      <c r="G14" s="80"/>
      <c r="H14" s="80"/>
      <c r="I14" s="80"/>
      <c r="J14" s="80"/>
      <c r="K14" s="80"/>
    </row>
    <row r="16" spans="3:12" ht="323" customHeight="1" x14ac:dyDescent="0.35">
      <c r="D16" s="75" t="s">
        <v>96</v>
      </c>
      <c r="E16" s="76"/>
      <c r="F16" s="76"/>
      <c r="G16" s="76"/>
      <c r="H16" s="76"/>
      <c r="I16" s="76"/>
      <c r="J16" s="76"/>
      <c r="K16" s="77"/>
    </row>
    <row r="17" spans="1:11" ht="30" customHeight="1" x14ac:dyDescent="0.35">
      <c r="A17" s="66"/>
      <c r="B17" s="66"/>
      <c r="C17" s="66"/>
      <c r="D17" s="66"/>
      <c r="E17" s="14"/>
      <c r="F17" s="14"/>
      <c r="G17" s="14"/>
      <c r="H17" s="14"/>
      <c r="I17" s="1"/>
      <c r="J17" s="1"/>
      <c r="K17" s="1"/>
    </row>
    <row r="18" spans="1:11" ht="30" customHeight="1" x14ac:dyDescent="0.35">
      <c r="A18" s="66"/>
      <c r="B18" s="68"/>
      <c r="C18" s="67"/>
      <c r="D18" s="66"/>
      <c r="G18" s="9"/>
      <c r="I18" s="1"/>
      <c r="J18" s="1"/>
      <c r="K18" s="1"/>
    </row>
    <row r="19" spans="1:11" ht="30" customHeight="1" x14ac:dyDescent="0.35">
      <c r="A19" s="66"/>
      <c r="B19" s="68"/>
      <c r="C19" s="67"/>
      <c r="D19" s="66"/>
      <c r="I19" s="1"/>
      <c r="J19" s="1"/>
      <c r="K19" s="1"/>
    </row>
    <row r="20" spans="1:11" ht="30" customHeight="1" x14ac:dyDescent="0.35">
      <c r="A20" s="66"/>
      <c r="B20" s="68"/>
      <c r="C20" s="67"/>
      <c r="D20" s="66"/>
      <c r="I20" s="1"/>
      <c r="J20" s="1"/>
      <c r="K20" s="1"/>
    </row>
    <row r="21" spans="1:11" ht="30" customHeight="1" x14ac:dyDescent="0.35">
      <c r="A21" s="66"/>
      <c r="B21" s="68"/>
      <c r="C21" s="67"/>
      <c r="D21" s="66"/>
      <c r="I21" s="1"/>
      <c r="J21" s="1"/>
      <c r="K21" s="1"/>
    </row>
    <row r="22" spans="1:11" ht="30" customHeight="1" x14ac:dyDescent="0.35">
      <c r="A22" s="66"/>
      <c r="B22" s="66"/>
      <c r="C22" s="66"/>
      <c r="D22" s="66"/>
      <c r="I22" s="1"/>
      <c r="J22" s="1"/>
      <c r="K22" s="1"/>
    </row>
    <row r="23" spans="1:11" ht="30" customHeight="1" x14ac:dyDescent="0.35">
      <c r="I23" s="1"/>
      <c r="J23" s="1"/>
      <c r="K23" s="1"/>
    </row>
    <row r="24" spans="1:11" hidden="1" x14ac:dyDescent="0.35">
      <c r="G24" s="1" t="s">
        <v>9</v>
      </c>
      <c r="I24" s="1"/>
      <c r="J24" s="1"/>
      <c r="K24" s="1"/>
    </row>
    <row r="25" spans="1:11" hidden="1" x14ac:dyDescent="0.35">
      <c r="G25" s="1" t="s">
        <v>10</v>
      </c>
      <c r="I25" s="1"/>
      <c r="J25" s="1"/>
      <c r="K25" s="1"/>
    </row>
    <row r="26" spans="1:11" hidden="1" x14ac:dyDescent="0.35">
      <c r="G26" s="1" t="s">
        <v>7</v>
      </c>
      <c r="I26" s="1"/>
      <c r="J26" s="1"/>
      <c r="K26" s="1"/>
    </row>
    <row r="27" spans="1:11" hidden="1" x14ac:dyDescent="0.35">
      <c r="G27" s="1" t="s">
        <v>11</v>
      </c>
      <c r="I27" s="1"/>
      <c r="J27" s="1"/>
      <c r="K27" s="1"/>
    </row>
    <row r="28" spans="1:11" hidden="1" x14ac:dyDescent="0.35">
      <c r="G28" s="1" t="s">
        <v>12</v>
      </c>
      <c r="I28" s="1"/>
      <c r="J28" s="1"/>
      <c r="K28" s="1"/>
    </row>
    <row r="29" spans="1:11" hidden="1" x14ac:dyDescent="0.35">
      <c r="G29" s="1" t="s">
        <v>8</v>
      </c>
    </row>
    <row r="30" spans="1:11" hidden="1" x14ac:dyDescent="0.35">
      <c r="G30" s="1" t="s">
        <v>13</v>
      </c>
    </row>
    <row r="31" spans="1:11" hidden="1" x14ac:dyDescent="0.35"/>
    <row r="32" spans="1:11" hidden="1" x14ac:dyDescent="0.35"/>
    <row r="33" spans="7:7" hidden="1" x14ac:dyDescent="0.35">
      <c r="G33" s="1" t="s">
        <v>15</v>
      </c>
    </row>
    <row r="34" spans="7:7" hidden="1" x14ac:dyDescent="0.35">
      <c r="G34" s="1" t="s">
        <v>17</v>
      </c>
    </row>
  </sheetData>
  <sheetProtection algorithmName="SHA-512" hashValue="ss3ycUjLDaxSqyxNBS0S//DkepuX57jygXQ0J45ZZWqhku4BfeJXuE7TrmipG5iGGnalSv2DjTbyInXWY3SGVA==" saltValue="N6ZBA7n9aBpmqvBcKm5HEA==" spinCount="100000" sheet="1" objects="1" scenarios="1" selectLockedCells="1"/>
  <mergeCells count="3">
    <mergeCell ref="D16:K16"/>
    <mergeCell ref="C2:L8"/>
    <mergeCell ref="D10:K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dimension ref="B1:O58"/>
  <sheetViews>
    <sheetView topLeftCell="A11" zoomScale="85" zoomScaleNormal="85" workbookViewId="0">
      <selection activeCell="G10" sqref="G10"/>
    </sheetView>
  </sheetViews>
  <sheetFormatPr defaultColWidth="9" defaultRowHeight="15.5" x14ac:dyDescent="0.35"/>
  <cols>
    <col min="1" max="1" width="7.33203125" style="1" customWidth="1"/>
    <col min="2" max="2" width="4.5" style="1" customWidth="1"/>
    <col min="3" max="3" width="14.6640625" style="1" customWidth="1"/>
    <col min="4" max="4" width="11" style="1"/>
    <col min="5" max="5" width="37.6640625" style="1" customWidth="1"/>
    <col min="6" max="6" width="7.1640625" style="1" bestFit="1" customWidth="1"/>
    <col min="7" max="7" width="20.33203125" style="1" bestFit="1" customWidth="1"/>
    <col min="8" max="8" width="4.6640625" style="1" customWidth="1"/>
    <col min="9" max="9" width="37.6640625" style="2" customWidth="1"/>
    <col min="10" max="10" width="10.1640625" style="2" customWidth="1"/>
    <col min="11" max="11" width="24.6640625" style="2" bestFit="1" customWidth="1"/>
    <col min="12" max="12" width="14.6640625" style="1" customWidth="1"/>
    <col min="13" max="13" width="20.6640625" style="1" hidden="1" customWidth="1"/>
    <col min="14" max="15" width="14.6640625" style="1" hidden="1" customWidth="1"/>
    <col min="16" max="16384" width="9" style="1"/>
  </cols>
  <sheetData>
    <row r="1" spans="2:15" ht="93" customHeight="1" thickBot="1" x14ac:dyDescent="0.4">
      <c r="E1" s="2"/>
      <c r="F1" s="2"/>
      <c r="G1" s="2"/>
      <c r="H1" s="2"/>
    </row>
    <row r="2" spans="2:15" ht="30" customHeight="1" thickTop="1" thickBot="1" x14ac:dyDescent="0.4">
      <c r="B2" s="16"/>
      <c r="C2" s="4" t="s">
        <v>21</v>
      </c>
      <c r="E2" s="92" t="s">
        <v>28</v>
      </c>
      <c r="F2" s="93"/>
      <c r="G2" s="94"/>
      <c r="I2" s="95" t="s">
        <v>32</v>
      </c>
      <c r="J2" s="96"/>
      <c r="K2" s="97"/>
      <c r="M2" s="88" t="s">
        <v>6</v>
      </c>
      <c r="N2" s="88"/>
      <c r="O2" s="88"/>
    </row>
    <row r="3" spans="2:15" ht="30" customHeight="1" thickBot="1" x14ac:dyDescent="0.4">
      <c r="B3" s="3"/>
      <c r="C3" s="4" t="s">
        <v>25</v>
      </c>
      <c r="E3" s="24" t="s">
        <v>29</v>
      </c>
      <c r="F3" s="20" t="s">
        <v>30</v>
      </c>
      <c r="G3" s="25" t="s">
        <v>31</v>
      </c>
      <c r="I3" s="29" t="s">
        <v>29</v>
      </c>
      <c r="J3" s="22" t="s">
        <v>30</v>
      </c>
      <c r="K3" s="30" t="s">
        <v>31</v>
      </c>
      <c r="M3" s="52" t="s">
        <v>79</v>
      </c>
      <c r="N3" s="53" t="s">
        <v>77</v>
      </c>
      <c r="O3" s="53" t="s">
        <v>78</v>
      </c>
    </row>
    <row r="4" spans="2:15" ht="30" customHeight="1" thickBot="1" x14ac:dyDescent="0.4">
      <c r="B4" s="5"/>
      <c r="C4" s="4" t="s">
        <v>26</v>
      </c>
      <c r="E4" s="26" t="s">
        <v>85</v>
      </c>
      <c r="F4" s="21" t="s">
        <v>37</v>
      </c>
      <c r="G4" s="60">
        <v>30</v>
      </c>
      <c r="H4" s="14"/>
      <c r="I4" s="31" t="s">
        <v>93</v>
      </c>
      <c r="J4" s="22" t="s">
        <v>16</v>
      </c>
      <c r="K4" s="32">
        <v>160</v>
      </c>
      <c r="M4" s="54" t="s">
        <v>70</v>
      </c>
      <c r="N4" s="74">
        <v>2.5</v>
      </c>
      <c r="O4" s="15">
        <v>0.3</v>
      </c>
    </row>
    <row r="5" spans="2:15" ht="30" customHeight="1" thickBot="1" x14ac:dyDescent="0.4">
      <c r="B5" s="6"/>
      <c r="C5" s="4" t="s">
        <v>27</v>
      </c>
      <c r="E5" s="26" t="s">
        <v>84</v>
      </c>
      <c r="F5" s="21" t="s">
        <v>37</v>
      </c>
      <c r="G5" s="60">
        <v>1</v>
      </c>
      <c r="H5" s="14"/>
      <c r="I5" s="98" t="s">
        <v>33</v>
      </c>
      <c r="J5" s="22" t="s">
        <v>36</v>
      </c>
      <c r="K5" s="32">
        <v>16</v>
      </c>
      <c r="M5" s="54" t="s">
        <v>69</v>
      </c>
      <c r="N5" s="74">
        <v>3.8</v>
      </c>
      <c r="O5" s="15">
        <v>0.9</v>
      </c>
    </row>
    <row r="6" spans="2:15" ht="30" customHeight="1" x14ac:dyDescent="0.35">
      <c r="E6" s="26" t="s">
        <v>83</v>
      </c>
      <c r="F6" s="21" t="s">
        <v>91</v>
      </c>
      <c r="G6" s="60">
        <v>0.6</v>
      </c>
      <c r="H6" s="14"/>
      <c r="I6" s="98"/>
      <c r="J6" s="22" t="s">
        <v>35</v>
      </c>
      <c r="K6" s="32">
        <v>500</v>
      </c>
      <c r="M6" s="54" t="s">
        <v>61</v>
      </c>
      <c r="N6" s="74">
        <v>2.5</v>
      </c>
      <c r="O6" s="15">
        <v>0.3</v>
      </c>
    </row>
    <row r="7" spans="2:15" ht="30" customHeight="1" thickBot="1" x14ac:dyDescent="0.4">
      <c r="E7" s="27" t="s">
        <v>82</v>
      </c>
      <c r="F7" s="28" t="s">
        <v>1</v>
      </c>
      <c r="G7" s="61">
        <v>48</v>
      </c>
      <c r="H7" s="14"/>
      <c r="I7" s="33" t="s">
        <v>34</v>
      </c>
      <c r="J7" s="34" t="s">
        <v>20</v>
      </c>
      <c r="K7" s="35">
        <f>(K6/1000000)*K5*60</f>
        <v>0.48</v>
      </c>
      <c r="M7" s="54" t="s">
        <v>62</v>
      </c>
      <c r="N7" s="74">
        <v>3.8</v>
      </c>
      <c r="O7" s="15">
        <v>0.3</v>
      </c>
    </row>
    <row r="8" spans="2:15" ht="30" customHeight="1" thickTop="1" thickBot="1" x14ac:dyDescent="0.4">
      <c r="I8" s="18"/>
      <c r="J8" s="19"/>
      <c r="M8" s="54" t="s">
        <v>63</v>
      </c>
      <c r="N8" s="74">
        <v>5</v>
      </c>
      <c r="O8" s="15">
        <v>0.9</v>
      </c>
    </row>
    <row r="9" spans="2:15" ht="30" customHeight="1" thickTop="1" x14ac:dyDescent="0.35">
      <c r="E9" s="84" t="s">
        <v>40</v>
      </c>
      <c r="F9" s="85"/>
      <c r="G9" s="86"/>
      <c r="H9" s="14"/>
      <c r="I9" s="89" t="s">
        <v>39</v>
      </c>
      <c r="J9" s="90"/>
      <c r="K9" s="91"/>
      <c r="M9" s="54" t="s">
        <v>64</v>
      </c>
      <c r="N9" s="74">
        <v>3.8</v>
      </c>
      <c r="O9" s="15">
        <v>0.6</v>
      </c>
    </row>
    <row r="10" spans="2:15" ht="30" customHeight="1" x14ac:dyDescent="0.35">
      <c r="E10" s="49" t="s">
        <v>41</v>
      </c>
      <c r="F10" s="50" t="s">
        <v>14</v>
      </c>
      <c r="G10" s="60" t="s">
        <v>71</v>
      </c>
      <c r="H10" s="14"/>
      <c r="I10" s="36" t="s">
        <v>38</v>
      </c>
      <c r="J10" s="23" t="s">
        <v>37</v>
      </c>
      <c r="K10" s="37">
        <f>+IF(G13="No",G4*(1-EXP(-((G5*G26*G27*G6)/G19))),IF(G13="Yes",K11*G4/100,""))</f>
        <v>0.38250296732121991</v>
      </c>
      <c r="M10" s="54" t="s">
        <v>65</v>
      </c>
      <c r="N10" s="74">
        <v>2.5</v>
      </c>
      <c r="O10" s="15">
        <v>0.3</v>
      </c>
    </row>
    <row r="11" spans="2:15" ht="30" customHeight="1" thickBot="1" x14ac:dyDescent="0.4">
      <c r="E11" s="49" t="s">
        <v>42</v>
      </c>
      <c r="F11" s="50" t="s">
        <v>18</v>
      </c>
      <c r="G11" s="60">
        <v>35</v>
      </c>
      <c r="H11" s="14"/>
      <c r="I11" s="38" t="s">
        <v>26</v>
      </c>
      <c r="J11" s="39" t="s">
        <v>2</v>
      </c>
      <c r="K11" s="40">
        <f>+IF(G13="No",(1-EXP(-((G5*G26*G27*G6)/G19)))*100,IF(G13="Yes",(1-EXP(-(((G5*K26*K27*G6)/G16))/(G20+K28+K29)))*100,""))</f>
        <v>1.275009891070733</v>
      </c>
      <c r="M11" s="54" t="s">
        <v>68</v>
      </c>
      <c r="N11" s="74">
        <v>3.8</v>
      </c>
      <c r="O11" s="15">
        <v>0.3</v>
      </c>
    </row>
    <row r="12" spans="2:15" ht="30" customHeight="1" thickTop="1" x14ac:dyDescent="0.35">
      <c r="E12" s="49" t="s">
        <v>43</v>
      </c>
      <c r="F12" s="50" t="s">
        <v>4</v>
      </c>
      <c r="G12" s="60">
        <v>2.6</v>
      </c>
      <c r="H12" s="14"/>
      <c r="I12" s="1"/>
      <c r="J12" s="1"/>
      <c r="K12" s="1"/>
      <c r="M12" s="54" t="s">
        <v>66</v>
      </c>
      <c r="N12" s="74">
        <v>10</v>
      </c>
      <c r="O12" s="15">
        <v>0.6</v>
      </c>
    </row>
    <row r="13" spans="2:15" ht="30" customHeight="1" x14ac:dyDescent="0.35">
      <c r="E13" s="49" t="s">
        <v>44</v>
      </c>
      <c r="F13" s="50" t="s">
        <v>14</v>
      </c>
      <c r="G13" s="60" t="s">
        <v>80</v>
      </c>
      <c r="H13" s="14"/>
      <c r="I13" s="1"/>
      <c r="J13" s="1"/>
      <c r="K13" s="1"/>
      <c r="M13" s="54" t="s">
        <v>67</v>
      </c>
      <c r="N13" s="74">
        <v>3.8</v>
      </c>
      <c r="O13" s="15">
        <v>0.3</v>
      </c>
    </row>
    <row r="14" spans="2:15" ht="30" customHeight="1" x14ac:dyDescent="0.35">
      <c r="E14" s="51" t="s">
        <v>45</v>
      </c>
      <c r="F14" s="50" t="s">
        <v>14</v>
      </c>
      <c r="G14" s="60">
        <v>1</v>
      </c>
      <c r="H14" s="14"/>
      <c r="K14" s="7"/>
      <c r="M14" s="54" t="s">
        <v>71</v>
      </c>
      <c r="N14" s="74">
        <v>5</v>
      </c>
      <c r="O14" s="15">
        <v>0.6</v>
      </c>
    </row>
    <row r="15" spans="2:15" ht="30" customHeight="1" x14ac:dyDescent="0.35">
      <c r="E15" s="51" t="s">
        <v>92</v>
      </c>
      <c r="F15" s="50" t="s">
        <v>14</v>
      </c>
      <c r="G15" s="60">
        <v>0.75</v>
      </c>
      <c r="K15" s="7"/>
      <c r="M15" s="54" t="s">
        <v>72</v>
      </c>
      <c r="N15" s="74">
        <v>3.8</v>
      </c>
      <c r="O15" s="15">
        <v>0.9</v>
      </c>
    </row>
    <row r="16" spans="2:15" ht="30" customHeight="1" x14ac:dyDescent="0.35">
      <c r="E16" s="49" t="s">
        <v>46</v>
      </c>
      <c r="F16" s="50" t="s">
        <v>19</v>
      </c>
      <c r="G16" s="62">
        <f>+IF(OR(G11="",G12=""),"",G11*G12)</f>
        <v>91</v>
      </c>
      <c r="H16" s="10"/>
      <c r="K16" s="7"/>
      <c r="M16" s="54" t="s">
        <v>73</v>
      </c>
      <c r="N16" s="74">
        <v>3.8</v>
      </c>
      <c r="O16" s="15">
        <v>0.3</v>
      </c>
    </row>
    <row r="17" spans="4:15" ht="30" customHeight="1" x14ac:dyDescent="0.35">
      <c r="E17" s="58" t="s">
        <v>47</v>
      </c>
      <c r="F17" s="59" t="s">
        <v>14</v>
      </c>
      <c r="G17" s="65" t="s">
        <v>87</v>
      </c>
      <c r="H17" s="10"/>
      <c r="K17" s="7"/>
      <c r="M17" s="54" t="s">
        <v>74</v>
      </c>
      <c r="N17" s="74">
        <v>10</v>
      </c>
      <c r="O17" s="15">
        <v>0.3</v>
      </c>
    </row>
    <row r="18" spans="4:15" ht="30" customHeight="1" x14ac:dyDescent="0.35">
      <c r="E18" s="58" t="s">
        <v>89</v>
      </c>
      <c r="F18" s="59" t="s">
        <v>20</v>
      </c>
      <c r="G18" s="65"/>
      <c r="H18" s="10"/>
      <c r="K18" s="7"/>
      <c r="M18" s="54" t="s">
        <v>75</v>
      </c>
      <c r="N18" s="74">
        <v>3.8</v>
      </c>
      <c r="O18" s="15">
        <v>0.3</v>
      </c>
    </row>
    <row r="19" spans="4:15" ht="30" customHeight="1" x14ac:dyDescent="0.35">
      <c r="E19" s="58" t="s">
        <v>90</v>
      </c>
      <c r="F19" s="59" t="s">
        <v>20</v>
      </c>
      <c r="G19" s="63">
        <f>+IF(OR(G10="",G17=""),"",IF(G17="Natural Ventilation",G16*0.7,IF(G17="User Defined",G18,(VLOOKUP(G10,M4:O19,2,FALSE)*G4+VLOOKUP(G10,M4:O19,3,FALSE)*G11)*3.6)))</f>
        <v>615.6</v>
      </c>
      <c r="H19" s="8"/>
      <c r="I19" s="10"/>
      <c r="J19" s="10"/>
      <c r="K19" s="10"/>
      <c r="M19" s="54" t="s">
        <v>76</v>
      </c>
      <c r="N19" s="74">
        <v>3.8</v>
      </c>
      <c r="O19" s="15">
        <v>0.3</v>
      </c>
    </row>
    <row r="20" spans="4:15" ht="30" customHeight="1" x14ac:dyDescent="0.35">
      <c r="E20" s="56" t="s">
        <v>5</v>
      </c>
      <c r="F20" s="57" t="s">
        <v>14</v>
      </c>
      <c r="G20" s="64">
        <f>+IF(OR(G19="",G16=""),"",G19/G16)</f>
        <v>6.7648351648351648</v>
      </c>
      <c r="K20" s="7"/>
    </row>
    <row r="21" spans="4:15" ht="30" customHeight="1" thickBot="1" x14ac:dyDescent="0.4">
      <c r="E21" s="99" t="s">
        <v>48</v>
      </c>
      <c r="F21" s="100"/>
      <c r="G21" s="101"/>
      <c r="K21" s="7"/>
    </row>
    <row r="22" spans="4:15" ht="30" customHeight="1" thickTop="1" x14ac:dyDescent="0.35">
      <c r="E22" s="11"/>
      <c r="F22" s="12"/>
      <c r="G22" s="13"/>
      <c r="H22" s="14"/>
      <c r="I22" s="1"/>
      <c r="J22" s="1"/>
      <c r="K22" s="1"/>
    </row>
    <row r="23" spans="4:15" ht="30" customHeight="1" thickBot="1" x14ac:dyDescent="0.4">
      <c r="E23" s="87" t="s">
        <v>49</v>
      </c>
      <c r="F23" s="87"/>
      <c r="G23" s="87"/>
      <c r="H23" s="87"/>
      <c r="I23" s="87"/>
      <c r="J23" s="87"/>
      <c r="K23" s="87"/>
    </row>
    <row r="24" spans="4:15" ht="30" customHeight="1" thickTop="1" thickBot="1" x14ac:dyDescent="0.4">
      <c r="F24" s="10"/>
      <c r="G24" s="10"/>
      <c r="H24" s="14"/>
      <c r="I24" s="1"/>
      <c r="J24" s="1"/>
      <c r="K24" s="1"/>
    </row>
    <row r="25" spans="4:15" ht="30" customHeight="1" thickTop="1" x14ac:dyDescent="0.35">
      <c r="E25" s="81" t="s">
        <v>60</v>
      </c>
      <c r="F25" s="82"/>
      <c r="G25" s="83"/>
      <c r="H25" s="14"/>
      <c r="I25" s="81" t="s">
        <v>50</v>
      </c>
      <c r="J25" s="82"/>
      <c r="K25" s="83"/>
    </row>
    <row r="26" spans="4:15" ht="30" customHeight="1" x14ac:dyDescent="0.35">
      <c r="E26" s="43" t="s">
        <v>51</v>
      </c>
      <c r="F26" s="44" t="s">
        <v>1</v>
      </c>
      <c r="G26" s="32" t="str">
        <f>+IF(AND(G13="No",G10&lt;&gt;""),G7,"")</f>
        <v/>
      </c>
      <c r="H26" s="14"/>
      <c r="I26" s="47" t="s">
        <v>51</v>
      </c>
      <c r="J26" s="44" t="s">
        <v>1</v>
      </c>
      <c r="K26" s="32">
        <f>+IF(AND(G13="Yes",G10&lt;&gt;""),G7,"")</f>
        <v>48</v>
      </c>
    </row>
    <row r="27" spans="4:15" ht="30" customHeight="1" thickBot="1" x14ac:dyDescent="0.4">
      <c r="D27" s="17"/>
      <c r="E27" s="45" t="s">
        <v>52</v>
      </c>
      <c r="F27" s="46" t="s">
        <v>20</v>
      </c>
      <c r="G27" s="35" t="str">
        <f>+IF(AND(G13="No",G10&lt;&gt;""),K7,"")</f>
        <v/>
      </c>
      <c r="H27" s="14"/>
      <c r="I27" s="47" t="s">
        <v>52</v>
      </c>
      <c r="J27" s="44" t="s">
        <v>0</v>
      </c>
      <c r="K27" s="32">
        <f>+IF(AND(G13="Yes",G10&lt;&gt;""),K7,"")</f>
        <v>0.48</v>
      </c>
    </row>
    <row r="28" spans="4:15" ht="30" customHeight="1" thickTop="1" x14ac:dyDescent="0.35">
      <c r="E28" s="14"/>
      <c r="F28" s="14"/>
      <c r="G28" s="14"/>
      <c r="H28" s="14"/>
      <c r="I28" s="47" t="s">
        <v>53</v>
      </c>
      <c r="J28" s="44" t="s">
        <v>3</v>
      </c>
      <c r="K28" s="41">
        <f>+IF(AND(G13="Yes",G10&lt;&gt;"",G14&lt;&gt;"",G15&lt;&gt;""),G14*G19*G15/G16,"")</f>
        <v>5.0736263736263743</v>
      </c>
    </row>
    <row r="29" spans="4:15" ht="30" customHeight="1" thickBot="1" x14ac:dyDescent="0.4">
      <c r="G29" s="9"/>
      <c r="I29" s="48" t="s">
        <v>54</v>
      </c>
      <c r="J29" s="46" t="s">
        <v>3</v>
      </c>
      <c r="K29" s="42">
        <f>+IF(AND(G13="Yes",G10&lt;&gt;""),((0.108*(K4*0.000001)^2)*(1+(0.166/(K4*0.000001))))/G12,"")</f>
        <v>1.1043249230769231E-6</v>
      </c>
    </row>
    <row r="30" spans="4:15" ht="30" customHeight="1" thickTop="1" x14ac:dyDescent="0.35">
      <c r="I30" s="1"/>
      <c r="J30" s="1"/>
      <c r="K30" s="1"/>
    </row>
    <row r="31" spans="4:15" ht="30" customHeight="1" x14ac:dyDescent="0.35">
      <c r="I31" s="1"/>
      <c r="J31" s="1"/>
      <c r="K31" s="1"/>
    </row>
    <row r="32" spans="4:15" ht="30" customHeight="1" x14ac:dyDescent="0.35">
      <c r="I32" s="1"/>
      <c r="J32" s="1"/>
      <c r="K32" s="1"/>
    </row>
    <row r="33" spans="7:11" ht="30" customHeight="1" x14ac:dyDescent="0.35">
      <c r="I33" s="1"/>
      <c r="J33" s="1"/>
      <c r="K33" s="1"/>
    </row>
    <row r="34" spans="7:11" ht="30" customHeight="1" x14ac:dyDescent="0.35">
      <c r="I34" s="1"/>
      <c r="J34" s="1"/>
      <c r="K34" s="1"/>
    </row>
    <row r="35" spans="7:11" hidden="1" x14ac:dyDescent="0.35">
      <c r="G35" s="1" t="s">
        <v>70</v>
      </c>
      <c r="I35" s="1"/>
      <c r="J35" s="1"/>
      <c r="K35" s="1"/>
    </row>
    <row r="36" spans="7:11" hidden="1" x14ac:dyDescent="0.35">
      <c r="G36" s="1" t="s">
        <v>71</v>
      </c>
      <c r="I36" s="1"/>
      <c r="J36" s="1"/>
      <c r="K36" s="1"/>
    </row>
    <row r="37" spans="7:11" hidden="1" x14ac:dyDescent="0.35">
      <c r="G37" s="1" t="s">
        <v>72</v>
      </c>
      <c r="I37" s="1"/>
      <c r="J37" s="1"/>
      <c r="K37" s="1"/>
    </row>
    <row r="38" spans="7:11" hidden="1" x14ac:dyDescent="0.35">
      <c r="G38" s="1" t="s">
        <v>69</v>
      </c>
      <c r="I38" s="1"/>
      <c r="J38" s="1"/>
      <c r="K38" s="1"/>
    </row>
    <row r="39" spans="7:11" hidden="1" x14ac:dyDescent="0.35">
      <c r="G39" s="1" t="s">
        <v>61</v>
      </c>
      <c r="I39" s="1"/>
      <c r="J39" s="1"/>
      <c r="K39" s="1"/>
    </row>
    <row r="40" spans="7:11" hidden="1" x14ac:dyDescent="0.35">
      <c r="G40" s="1" t="s">
        <v>62</v>
      </c>
      <c r="I40" s="1"/>
      <c r="J40" s="1"/>
      <c r="K40" s="1"/>
    </row>
    <row r="41" spans="7:11" hidden="1" x14ac:dyDescent="0.35">
      <c r="G41" s="1" t="s">
        <v>63</v>
      </c>
      <c r="I41" s="1"/>
      <c r="J41" s="1"/>
      <c r="K41" s="1"/>
    </row>
    <row r="42" spans="7:11" hidden="1" x14ac:dyDescent="0.35">
      <c r="G42" s="1" t="s">
        <v>64</v>
      </c>
      <c r="I42" s="1"/>
      <c r="J42" s="1"/>
      <c r="K42" s="1"/>
    </row>
    <row r="43" spans="7:11" hidden="1" x14ac:dyDescent="0.35">
      <c r="G43" s="1" t="s">
        <v>65</v>
      </c>
      <c r="I43" s="1"/>
      <c r="J43" s="1"/>
      <c r="K43" s="1"/>
    </row>
    <row r="44" spans="7:11" hidden="1" x14ac:dyDescent="0.35">
      <c r="G44" s="1" t="s">
        <v>68</v>
      </c>
      <c r="I44" s="1"/>
      <c r="J44" s="1"/>
      <c r="K44" s="1"/>
    </row>
    <row r="45" spans="7:11" hidden="1" x14ac:dyDescent="0.35">
      <c r="G45" s="1" t="s">
        <v>66</v>
      </c>
      <c r="I45" s="1"/>
      <c r="J45" s="1"/>
      <c r="K45" s="1"/>
    </row>
    <row r="46" spans="7:11" hidden="1" x14ac:dyDescent="0.35">
      <c r="G46" s="1" t="s">
        <v>67</v>
      </c>
      <c r="I46" s="1"/>
      <c r="J46" s="1"/>
      <c r="K46" s="1"/>
    </row>
    <row r="47" spans="7:11" hidden="1" x14ac:dyDescent="0.35">
      <c r="G47" s="1" t="s">
        <v>73</v>
      </c>
      <c r="I47" s="1"/>
      <c r="J47" s="1"/>
      <c r="K47" s="1"/>
    </row>
    <row r="48" spans="7:11" hidden="1" x14ac:dyDescent="0.35">
      <c r="G48" s="1" t="s">
        <v>74</v>
      </c>
      <c r="I48" s="1"/>
      <c r="J48" s="1"/>
      <c r="K48" s="1"/>
    </row>
    <row r="49" spans="7:11" hidden="1" x14ac:dyDescent="0.35">
      <c r="G49" s="1" t="s">
        <v>75</v>
      </c>
      <c r="I49" s="1"/>
      <c r="J49" s="1"/>
      <c r="K49" s="1"/>
    </row>
    <row r="50" spans="7:11" hidden="1" x14ac:dyDescent="0.35">
      <c r="G50" s="1" t="s">
        <v>76</v>
      </c>
      <c r="I50" s="1"/>
      <c r="J50" s="1"/>
      <c r="K50" s="1"/>
    </row>
    <row r="51" spans="7:11" hidden="1" x14ac:dyDescent="0.35"/>
    <row r="52" spans="7:11" hidden="1" x14ac:dyDescent="0.35"/>
    <row r="53" spans="7:11" hidden="1" x14ac:dyDescent="0.35">
      <c r="G53" s="1" t="s">
        <v>80</v>
      </c>
    </row>
    <row r="54" spans="7:11" hidden="1" x14ac:dyDescent="0.35">
      <c r="G54" s="1" t="s">
        <v>81</v>
      </c>
    </row>
    <row r="55" spans="7:11" hidden="1" x14ac:dyDescent="0.35"/>
    <row r="56" spans="7:11" hidden="1" x14ac:dyDescent="0.35">
      <c r="G56" s="1" t="s">
        <v>86</v>
      </c>
    </row>
    <row r="57" spans="7:11" hidden="1" x14ac:dyDescent="0.35">
      <c r="G57" s="1" t="s">
        <v>87</v>
      </c>
    </row>
    <row r="58" spans="7:11" hidden="1" x14ac:dyDescent="0.35">
      <c r="G58" s="1" t="s">
        <v>88</v>
      </c>
    </row>
  </sheetData>
  <sheetProtection algorithmName="SHA-512" hashValue="7LlQF25focE6cfCUjBSD3WVIq9NCOL4RBqJ52LjUXnK1PFhvFfdZQcrlzlY7pt2JMjIOuy6IEIEPdxTBPmKY/A==" saltValue="lZCUDi9ukifslyez/3e8IA==" spinCount="100000" sheet="1" selectLockedCells="1"/>
  <mergeCells count="10">
    <mergeCell ref="E25:G25"/>
    <mergeCell ref="I25:K25"/>
    <mergeCell ref="E9:G9"/>
    <mergeCell ref="E23:K23"/>
    <mergeCell ref="M2:O2"/>
    <mergeCell ref="I9:K9"/>
    <mergeCell ref="E2:G2"/>
    <mergeCell ref="I2:K2"/>
    <mergeCell ref="I5:I6"/>
    <mergeCell ref="E21:G21"/>
  </mergeCells>
  <conditionalFormatting sqref="E25:G27">
    <cfRule type="expression" dxfId="4" priority="8">
      <formula>OR($G$13="Var",$G$13="")</formula>
    </cfRule>
  </conditionalFormatting>
  <conditionalFormatting sqref="I25:K29">
    <cfRule type="expression" dxfId="3" priority="7">
      <formula>OR($G$13="Yok",$G$13="")</formula>
    </cfRule>
  </conditionalFormatting>
  <conditionalFormatting sqref="G18">
    <cfRule type="expression" dxfId="2" priority="3">
      <formula>OR($G$17&lt;&gt;"User Defined")</formula>
    </cfRule>
  </conditionalFormatting>
  <conditionalFormatting sqref="F18">
    <cfRule type="expression" dxfId="1" priority="2">
      <formula>OR($G$17&lt;&gt;"User Defined")</formula>
    </cfRule>
  </conditionalFormatting>
  <conditionalFormatting sqref="E18">
    <cfRule type="expression" dxfId="0" priority="1">
      <formula>OR($G$17&lt;&gt;"User Defined")</formula>
    </cfRule>
  </conditionalFormatting>
  <dataValidations count="4">
    <dataValidation type="list" allowBlank="1" showInputMessage="1" showErrorMessage="1" sqref="G13">
      <formula1>$G$53:$G$54</formula1>
    </dataValidation>
    <dataValidation type="list" allowBlank="1" showInputMessage="1" showErrorMessage="1" sqref="G17">
      <formula1>$G$56:$G$58</formula1>
    </dataValidation>
    <dataValidation showInputMessage="1" showErrorMessage="1" sqref="G18"/>
    <dataValidation type="list" allowBlank="1" showInputMessage="1" showErrorMessage="1" sqref="G10">
      <formula1>$G$35:$G$50</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dimension ref="B1:K46"/>
  <sheetViews>
    <sheetView zoomScale="75" workbookViewId="0">
      <selection activeCell="X11" sqref="X11"/>
    </sheetView>
  </sheetViews>
  <sheetFormatPr defaultColWidth="11" defaultRowHeight="15.5" x14ac:dyDescent="0.35"/>
  <cols>
    <col min="2" max="2" width="6.1640625" customWidth="1"/>
    <col min="3" max="3" width="18.5" customWidth="1"/>
    <col min="4" max="4" width="14.1640625" customWidth="1"/>
    <col min="5" max="5" width="17.6640625" customWidth="1"/>
    <col min="8" max="8" width="20.5" customWidth="1"/>
    <col min="12" max="12" width="12.5" customWidth="1"/>
  </cols>
  <sheetData>
    <row r="1" spans="2:11" x14ac:dyDescent="0.35">
      <c r="B1" s="70"/>
      <c r="C1" s="70"/>
      <c r="D1" s="70"/>
      <c r="E1" s="70"/>
    </row>
    <row r="2" spans="2:11" x14ac:dyDescent="0.35">
      <c r="B2" s="70"/>
      <c r="C2" s="105" t="s">
        <v>59</v>
      </c>
      <c r="D2" s="106"/>
      <c r="E2" s="107"/>
      <c r="F2" s="69"/>
      <c r="K2" s="69"/>
    </row>
    <row r="3" spans="2:11" ht="16" customHeight="1" x14ac:dyDescent="0.35">
      <c r="B3" s="70"/>
      <c r="C3" s="71" t="s">
        <v>55</v>
      </c>
      <c r="D3" s="71" t="s">
        <v>56</v>
      </c>
      <c r="E3" s="71" t="s">
        <v>57</v>
      </c>
    </row>
    <row r="4" spans="2:11" x14ac:dyDescent="0.35">
      <c r="B4" s="70"/>
      <c r="C4" s="72">
        <v>0.6</v>
      </c>
      <c r="D4" s="72">
        <v>31.89</v>
      </c>
      <c r="E4" s="72">
        <v>9.57</v>
      </c>
    </row>
    <row r="5" spans="2:11" x14ac:dyDescent="0.35">
      <c r="B5" s="70"/>
      <c r="C5" s="72">
        <v>1.2</v>
      </c>
      <c r="D5" s="72">
        <v>53.61</v>
      </c>
      <c r="E5" s="72">
        <v>16.079999999999998</v>
      </c>
    </row>
    <row r="6" spans="2:11" x14ac:dyDescent="0.35">
      <c r="B6" s="70"/>
      <c r="C6" s="72">
        <v>1.8</v>
      </c>
      <c r="D6" s="72">
        <v>68.400000000000006</v>
      </c>
      <c r="E6" s="72">
        <v>20.57</v>
      </c>
    </row>
    <row r="7" spans="2:11" x14ac:dyDescent="0.35">
      <c r="B7" s="70"/>
      <c r="C7" s="72">
        <v>2.4</v>
      </c>
      <c r="D7" s="72">
        <v>78.48</v>
      </c>
      <c r="E7" s="72">
        <v>23.54</v>
      </c>
    </row>
    <row r="8" spans="2:11" x14ac:dyDescent="0.35">
      <c r="B8" s="70"/>
      <c r="C8" s="72">
        <v>3</v>
      </c>
      <c r="D8" s="72">
        <v>85.34</v>
      </c>
      <c r="E8" s="72">
        <v>25.6</v>
      </c>
    </row>
    <row r="9" spans="2:11" x14ac:dyDescent="0.35">
      <c r="B9" s="70"/>
      <c r="C9" s="72">
        <v>3.6</v>
      </c>
      <c r="D9" s="72">
        <v>90</v>
      </c>
      <c r="E9" s="72">
        <v>27</v>
      </c>
    </row>
    <row r="10" spans="2:11" x14ac:dyDescent="0.35">
      <c r="B10" s="70"/>
      <c r="C10" s="72">
        <v>4.2</v>
      </c>
      <c r="D10" s="72">
        <v>93.2</v>
      </c>
      <c r="E10" s="72">
        <v>27.96</v>
      </c>
    </row>
    <row r="11" spans="2:11" x14ac:dyDescent="0.35">
      <c r="B11" s="70"/>
      <c r="C11" s="72">
        <v>4.8</v>
      </c>
      <c r="D11" s="72">
        <v>95.37</v>
      </c>
      <c r="E11" s="72">
        <v>28.61</v>
      </c>
    </row>
    <row r="12" spans="2:11" x14ac:dyDescent="0.35">
      <c r="B12" s="70"/>
      <c r="C12" s="72">
        <v>5.4</v>
      </c>
      <c r="D12" s="72">
        <v>96.04</v>
      </c>
      <c r="E12" s="72">
        <v>29.05</v>
      </c>
    </row>
    <row r="13" spans="2:11" x14ac:dyDescent="0.35">
      <c r="B13" s="70"/>
      <c r="C13" s="72">
        <v>6</v>
      </c>
      <c r="D13" s="72">
        <v>97.85</v>
      </c>
      <c r="E13" s="72">
        <v>29.36</v>
      </c>
    </row>
    <row r="14" spans="2:11" x14ac:dyDescent="0.35">
      <c r="B14" s="70"/>
      <c r="C14" s="73"/>
      <c r="D14" s="73"/>
      <c r="E14" s="73"/>
    </row>
    <row r="15" spans="2:11" x14ac:dyDescent="0.35">
      <c r="B15" s="70"/>
      <c r="C15" s="73"/>
      <c r="D15" s="73"/>
      <c r="E15" s="73"/>
    </row>
    <row r="16" spans="2:11" x14ac:dyDescent="0.35">
      <c r="B16" s="70"/>
      <c r="C16" s="73"/>
      <c r="D16" s="73"/>
      <c r="E16" s="73"/>
    </row>
    <row r="17" spans="2:5" x14ac:dyDescent="0.35">
      <c r="B17" s="70"/>
      <c r="C17" s="70"/>
      <c r="D17" s="70"/>
      <c r="E17" s="70"/>
    </row>
    <row r="18" spans="2:5" x14ac:dyDescent="0.35">
      <c r="B18" s="70"/>
      <c r="C18" s="105" t="s">
        <v>94</v>
      </c>
      <c r="D18" s="106"/>
      <c r="E18" s="107"/>
    </row>
    <row r="19" spans="2:5" x14ac:dyDescent="0.35">
      <c r="B19" s="70"/>
      <c r="C19" s="71" t="s">
        <v>55</v>
      </c>
      <c r="D19" s="71" t="s">
        <v>56</v>
      </c>
      <c r="E19" s="71" t="s">
        <v>57</v>
      </c>
    </row>
    <row r="20" spans="2:5" x14ac:dyDescent="0.35">
      <c r="B20" s="70"/>
      <c r="C20" s="72">
        <v>0.6</v>
      </c>
      <c r="D20" s="72">
        <v>2.2000000000000002</v>
      </c>
      <c r="E20" s="72">
        <v>0.67</v>
      </c>
    </row>
    <row r="21" spans="2:5" x14ac:dyDescent="0.35">
      <c r="B21" s="70"/>
      <c r="C21" s="72">
        <v>1.2</v>
      </c>
      <c r="D21" s="72">
        <v>4.3899999999999997</v>
      </c>
      <c r="E21" s="72">
        <v>1.32</v>
      </c>
    </row>
    <row r="22" spans="2:5" x14ac:dyDescent="0.35">
      <c r="B22" s="70"/>
      <c r="C22" s="72">
        <v>1.8</v>
      </c>
      <c r="D22" s="72">
        <v>6.51</v>
      </c>
      <c r="E22" s="72">
        <v>1.95</v>
      </c>
    </row>
    <row r="23" spans="2:5" x14ac:dyDescent="0.35">
      <c r="B23" s="70"/>
      <c r="C23" s="72">
        <v>2.4</v>
      </c>
      <c r="D23" s="72">
        <v>8.59</v>
      </c>
      <c r="E23" s="72">
        <v>2.58</v>
      </c>
    </row>
    <row r="24" spans="2:5" x14ac:dyDescent="0.35">
      <c r="B24" s="70"/>
      <c r="C24" s="72">
        <v>3</v>
      </c>
      <c r="D24" s="72">
        <v>10.62</v>
      </c>
      <c r="E24" s="72">
        <v>3.19</v>
      </c>
    </row>
    <row r="25" spans="2:5" x14ac:dyDescent="0.35">
      <c r="B25" s="70"/>
      <c r="C25" s="72">
        <v>3.6</v>
      </c>
      <c r="D25" s="72">
        <v>12.61</v>
      </c>
      <c r="E25" s="72">
        <v>3.78</v>
      </c>
    </row>
    <row r="26" spans="2:5" x14ac:dyDescent="0.35">
      <c r="B26" s="70"/>
      <c r="C26" s="72">
        <v>4.2</v>
      </c>
      <c r="D26" s="72">
        <v>14.45</v>
      </c>
      <c r="E26" s="72">
        <v>4.3600000000000003</v>
      </c>
    </row>
    <row r="27" spans="2:5" x14ac:dyDescent="0.35">
      <c r="B27" s="70"/>
      <c r="C27" s="72">
        <v>4.8</v>
      </c>
      <c r="D27" s="72">
        <v>16.440000000000001</v>
      </c>
      <c r="E27" s="72">
        <v>4.93</v>
      </c>
    </row>
    <row r="28" spans="2:5" x14ac:dyDescent="0.35">
      <c r="B28" s="70"/>
      <c r="C28" s="72">
        <v>5.4</v>
      </c>
      <c r="D28" s="72">
        <v>18.3</v>
      </c>
      <c r="E28" s="72">
        <v>5.49</v>
      </c>
    </row>
    <row r="29" spans="2:5" x14ac:dyDescent="0.35">
      <c r="B29" s="70"/>
      <c r="C29" s="72">
        <v>6</v>
      </c>
      <c r="D29" s="72">
        <v>20.11</v>
      </c>
      <c r="E29" s="72">
        <v>6.03</v>
      </c>
    </row>
    <row r="30" spans="2:5" x14ac:dyDescent="0.35">
      <c r="B30" s="70"/>
      <c r="C30" s="73"/>
      <c r="D30" s="73"/>
      <c r="E30" s="73"/>
    </row>
    <row r="31" spans="2:5" x14ac:dyDescent="0.35">
      <c r="B31" s="70"/>
      <c r="C31" s="73"/>
      <c r="D31" s="73"/>
      <c r="E31" s="73"/>
    </row>
    <row r="32" spans="2:5" x14ac:dyDescent="0.35">
      <c r="B32" s="70"/>
      <c r="C32" s="73"/>
      <c r="D32" s="73"/>
      <c r="E32" s="73"/>
    </row>
    <row r="33" spans="2:5" x14ac:dyDescent="0.35">
      <c r="B33" s="70"/>
      <c r="C33" s="70"/>
      <c r="D33" s="70"/>
      <c r="E33" s="70"/>
    </row>
    <row r="34" spans="2:5" x14ac:dyDescent="0.35">
      <c r="B34" s="105" t="s">
        <v>95</v>
      </c>
      <c r="C34" s="106"/>
      <c r="D34" s="106"/>
      <c r="E34" s="107"/>
    </row>
    <row r="35" spans="2:5" x14ac:dyDescent="0.35">
      <c r="B35" s="102" t="s">
        <v>58</v>
      </c>
      <c r="C35" s="71" t="s">
        <v>55</v>
      </c>
      <c r="D35" s="71" t="s">
        <v>56</v>
      </c>
      <c r="E35" s="71" t="s">
        <v>57</v>
      </c>
    </row>
    <row r="36" spans="2:5" x14ac:dyDescent="0.35">
      <c r="B36" s="103"/>
      <c r="C36" s="72">
        <v>0.6</v>
      </c>
      <c r="D36" s="72">
        <v>1.28</v>
      </c>
      <c r="E36" s="72">
        <v>0.38</v>
      </c>
    </row>
    <row r="37" spans="2:5" x14ac:dyDescent="0.35">
      <c r="B37" s="103"/>
      <c r="C37" s="72">
        <v>1.2</v>
      </c>
      <c r="D37" s="72">
        <v>2.5299999999999998</v>
      </c>
      <c r="E37" s="72">
        <v>0.76</v>
      </c>
    </row>
    <row r="38" spans="2:5" x14ac:dyDescent="0.35">
      <c r="B38" s="103"/>
      <c r="C38" s="72">
        <v>1.8</v>
      </c>
      <c r="D38" s="72">
        <v>3.78</v>
      </c>
      <c r="E38" s="72">
        <v>1.1299999999999999</v>
      </c>
    </row>
    <row r="39" spans="2:5" x14ac:dyDescent="0.35">
      <c r="B39" s="103"/>
      <c r="C39" s="72">
        <v>2.4</v>
      </c>
      <c r="D39" s="72">
        <v>5</v>
      </c>
      <c r="E39" s="72">
        <v>1.5</v>
      </c>
    </row>
    <row r="40" spans="2:5" x14ac:dyDescent="0.35">
      <c r="B40" s="103"/>
      <c r="C40" s="72">
        <v>3</v>
      </c>
      <c r="D40" s="72">
        <v>6.21</v>
      </c>
      <c r="E40" s="72">
        <v>1.86</v>
      </c>
    </row>
    <row r="41" spans="2:5" x14ac:dyDescent="0.35">
      <c r="B41" s="103"/>
      <c r="C41" s="72">
        <v>3.6</v>
      </c>
      <c r="D41" s="72">
        <v>7.41</v>
      </c>
      <c r="E41" s="72">
        <v>2.2200000000000002</v>
      </c>
    </row>
    <row r="42" spans="2:5" x14ac:dyDescent="0.35">
      <c r="B42" s="103"/>
      <c r="C42" s="72">
        <v>4.2</v>
      </c>
      <c r="D42" s="72">
        <v>8.59</v>
      </c>
      <c r="E42" s="72">
        <v>2.58</v>
      </c>
    </row>
    <row r="43" spans="2:5" x14ac:dyDescent="0.35">
      <c r="B43" s="103"/>
      <c r="C43" s="72">
        <v>4.8</v>
      </c>
      <c r="D43" s="72">
        <v>9.76</v>
      </c>
      <c r="E43" s="72">
        <v>2.93</v>
      </c>
    </row>
    <row r="44" spans="2:5" x14ac:dyDescent="0.35">
      <c r="B44" s="103"/>
      <c r="C44" s="72">
        <v>5.4</v>
      </c>
      <c r="D44" s="72">
        <v>10.91</v>
      </c>
      <c r="E44" s="72">
        <v>3.27</v>
      </c>
    </row>
    <row r="45" spans="2:5" x14ac:dyDescent="0.35">
      <c r="B45" s="104"/>
      <c r="C45" s="72">
        <v>6</v>
      </c>
      <c r="D45" s="72">
        <v>12.04</v>
      </c>
      <c r="E45" s="72">
        <v>3.61</v>
      </c>
    </row>
    <row r="46" spans="2:5" x14ac:dyDescent="0.35">
      <c r="B46" s="55"/>
    </row>
  </sheetData>
  <sheetProtection algorithmName="SHA-512" hashValue="41Aw+N28bUzURJqREb3li3nw6sZjhrYmmLN6AlDvSUrRE79IqF9FIcQVR+r+QswM6XmFaZexbhBWHgic7ytEpA==" saltValue="NJpLFTvND2HFF1afcqWI4g==" spinCount="100000" sheet="1" objects="1" scenarios="1" selectLockedCells="1"/>
  <mergeCells count="4">
    <mergeCell ref="B35:B45"/>
    <mergeCell ref="B34:E34"/>
    <mergeCell ref="C18:E18"/>
    <mergeCell ref="C2:E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 READ ME ###</vt:lpstr>
      <vt:lpstr>CALCULATOR</vt:lpstr>
      <vt:lpstr>Case Study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Gazi Basın</cp:lastModifiedBy>
  <dcterms:created xsi:type="dcterms:W3CDTF">2020-07-15T15:31:53Z</dcterms:created>
  <dcterms:modified xsi:type="dcterms:W3CDTF">2020-12-24T09:09:03Z</dcterms:modified>
</cp:coreProperties>
</file>